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760" activeTab="1"/>
  </bookViews>
  <sheets>
    <sheet name="смета" sheetId="1" r:id="rId1"/>
    <sheet name="Приложение 1" sheetId="2" r:id="rId2"/>
    <sheet name="Лист3" sheetId="3" r:id="rId3"/>
  </sheets>
  <definedNames>
    <definedName name="_xlnm.Print_Area" localSheetId="0">смета!$A$1:$G$41</definedName>
  </definedNames>
  <calcPr calcId="145621"/>
</workbook>
</file>

<file path=xl/calcChain.xml><?xml version="1.0" encoding="utf-8"?>
<calcChain xmlns="http://schemas.openxmlformats.org/spreadsheetml/2006/main">
  <c r="E20" i="1" l="1"/>
  <c r="F20" i="1"/>
  <c r="D65" i="2" l="1"/>
  <c r="D17" i="1" l="1"/>
  <c r="D71" i="2"/>
  <c r="D53" i="2"/>
  <c r="E36" i="1"/>
  <c r="F35" i="1"/>
  <c r="F34" i="1"/>
  <c r="D34" i="1"/>
  <c r="F33" i="1"/>
  <c r="D33" i="1"/>
  <c r="F32" i="1"/>
  <c r="D32" i="1"/>
  <c r="E30" i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F17" i="1"/>
  <c r="F16" i="1"/>
  <c r="F15" i="1"/>
  <c r="F14" i="1"/>
  <c r="D19" i="1"/>
  <c r="F19" i="1" s="1"/>
  <c r="D18" i="1"/>
  <c r="F18" i="1" s="1"/>
  <c r="E16" i="1"/>
  <c r="E15" i="1"/>
  <c r="E14" i="1"/>
  <c r="F36" i="1" l="1"/>
  <c r="F37" i="1"/>
  <c r="F8" i="1" s="1"/>
  <c r="F10" i="1" s="1"/>
  <c r="E37" i="1"/>
  <c r="E8" i="1" s="1"/>
  <c r="D57" i="2"/>
  <c r="D58" i="2" s="1"/>
  <c r="D34" i="2"/>
  <c r="D35" i="2" s="1"/>
  <c r="D24" i="2"/>
  <c r="D25" i="2" s="1"/>
  <c r="D20" i="2"/>
  <c r="D8" i="1" l="1"/>
  <c r="E10" i="1"/>
  <c r="D44" i="2"/>
  <c r="D38" i="2"/>
  <c r="D26" i="2"/>
  <c r="D49" i="2"/>
</calcChain>
</file>

<file path=xl/sharedStrings.xml><?xml version="1.0" encoding="utf-8"?>
<sst xmlns="http://schemas.openxmlformats.org/spreadsheetml/2006/main" count="157" uniqueCount="107">
  <si>
    <t>№ п/п</t>
  </si>
  <si>
    <t>Источник финансирования</t>
  </si>
  <si>
    <t>В месяц (руб.)</t>
  </si>
  <si>
    <t>В год (руб.)</t>
  </si>
  <si>
    <t>Источник поступления</t>
  </si>
  <si>
    <t>Членские взносы и взносы собственников квартир</t>
  </si>
  <si>
    <t>Итого за год:</t>
  </si>
  <si>
    <t>Расходы на содержание и управление</t>
  </si>
  <si>
    <t>Статьи затрат</t>
  </si>
  <si>
    <t>Способ закрытия затрат</t>
  </si>
  <si>
    <t>I. Административно-управленческие расходы</t>
  </si>
  <si>
    <t>Итого по разделу I:</t>
  </si>
  <si>
    <t>Итого:</t>
  </si>
  <si>
    <t>Итого по разделу III:</t>
  </si>
  <si>
    <t>Поступления от членов ТСЖ и собственников квартир</t>
  </si>
  <si>
    <t>Паспортист</t>
  </si>
  <si>
    <t>Налоги с ФОТ (20,2%)</t>
  </si>
  <si>
    <t>Основание</t>
  </si>
  <si>
    <t>Приложение № 1</t>
  </si>
  <si>
    <t>Юридические услуги</t>
  </si>
  <si>
    <t>Банковское обслуживание</t>
  </si>
  <si>
    <t>Обслуживание Программы 1С</t>
  </si>
  <si>
    <t>Госпошлина</t>
  </si>
  <si>
    <t>Прочие расходы (разд.1)</t>
  </si>
  <si>
    <t>договор</t>
  </si>
  <si>
    <t>(комиссия за ведение счета, комиссия за прием денежных средств)</t>
  </si>
  <si>
    <t>обоснование, расчет</t>
  </si>
  <si>
    <t>Канцелярские расходы</t>
  </si>
  <si>
    <t>Услуги связи</t>
  </si>
  <si>
    <t>Почтовые расходы</t>
  </si>
  <si>
    <t>Ремонт и обслуживание оргтехники</t>
  </si>
  <si>
    <t>замена картириджа</t>
  </si>
  <si>
    <t>Замена системного блока</t>
  </si>
  <si>
    <t>Прочее</t>
  </si>
  <si>
    <t>Обслуживание сайта ТСЖ, ГИС</t>
  </si>
  <si>
    <t>Питьевая вода для офиса</t>
  </si>
  <si>
    <t>Прочие расходы</t>
  </si>
  <si>
    <t>Налоговые обязательства ТСЖ (УСН, окр.ср.)</t>
  </si>
  <si>
    <t>Профессиональная подготовка</t>
  </si>
  <si>
    <t>2</t>
  </si>
  <si>
    <t>3</t>
  </si>
  <si>
    <t>4</t>
  </si>
  <si>
    <t>II. Расходы по техническому обслуживанию, содержанию и ремонту  общедомового имущества МКД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</si>
  <si>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</si>
  <si>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</si>
  <si>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Проверка приборов КИПиА</t>
  </si>
  <si>
    <t>Страхование лифтов</t>
  </si>
  <si>
    <t>Техническое освидетельствование лифтов</t>
  </si>
  <si>
    <t>Обслуживание автоматической противопожарной защиты</t>
  </si>
  <si>
    <t>смета</t>
  </si>
  <si>
    <t>Проверка вентканалов</t>
  </si>
  <si>
    <t>Содержание помещений общего пользования</t>
  </si>
  <si>
    <t>Уборка земельного участка, входящего в состав общего имущества в многоквартирном доме</t>
  </si>
  <si>
    <t>Услуги по уборке прилегающей территории</t>
  </si>
  <si>
    <t>ТО подъездной магистрали домофона</t>
  </si>
  <si>
    <t>договор с ООО "Домофон-Сервис"</t>
  </si>
  <si>
    <t>Демеркуризация ртутосодержащих ламп</t>
  </si>
  <si>
    <t xml:space="preserve">договор  </t>
  </si>
  <si>
    <t>Дезинфекция</t>
  </si>
  <si>
    <t>Содержание теплового узла</t>
  </si>
  <si>
    <t>Аренда земельного участка</t>
  </si>
  <si>
    <t>Содержание объектов внешнего благоустройства (малые формы, озеленение)</t>
  </si>
  <si>
    <t>Благоустройство, озеленение</t>
  </si>
  <si>
    <t>Очистка территории спецтехникой (в зимний период)</t>
  </si>
  <si>
    <t>расшифровка</t>
  </si>
  <si>
    <t>штатное расписание</t>
  </si>
  <si>
    <t>ФОТ уборщицы МОП</t>
  </si>
  <si>
    <t>ФОТ рабочего по обслуживанию зданий и сооружений</t>
  </si>
  <si>
    <t>ФОТ слесаря-сантехника, электромонтера</t>
  </si>
  <si>
    <t>Моющие средства</t>
  </si>
  <si>
    <t>Замена лампочек</t>
  </si>
  <si>
    <t>Садовый инвентарь</t>
  </si>
  <si>
    <t>Газонное, хвойное удобрение</t>
  </si>
  <si>
    <t>5</t>
  </si>
  <si>
    <t>Аварийное обслуживание</t>
  </si>
  <si>
    <t>6</t>
  </si>
  <si>
    <t>7</t>
  </si>
  <si>
    <t>Обслуживание прочего ОДИ</t>
  </si>
  <si>
    <t>III. Прочие расходы.</t>
  </si>
  <si>
    <t>Итого по разделу II:</t>
  </si>
  <si>
    <t>1</t>
  </si>
  <si>
    <t>Раздел 2 (расшифровка)</t>
  </si>
  <si>
    <t>Непредвиденные аварийные работы</t>
  </si>
  <si>
    <t>расшифровка (по факту предыдущего периода)</t>
  </si>
  <si>
    <t>Сверхнормативные объемы эл.энергии</t>
  </si>
  <si>
    <t>Установка видеокамер</t>
  </si>
  <si>
    <t>Замена приборов учета ХВС</t>
  </si>
  <si>
    <t>Непредвиденные нужды</t>
  </si>
  <si>
    <t>В пересчете на кв.м. в месяц</t>
  </si>
  <si>
    <t>Смета составлена с учетом 100% сбора платежей.</t>
  </si>
  <si>
    <t xml:space="preserve">
Содержание затрат по статьям: см. Приложение №1
</t>
  </si>
  <si>
    <t>Прочие доходы</t>
  </si>
  <si>
    <t>В целях эффиктивности утвердить возможность перераспределения денежных средств между статьями расходов</t>
  </si>
  <si>
    <t>договор с ООО "Портал"</t>
  </si>
  <si>
    <t xml:space="preserve">Общая площадь помещений, м.кв. </t>
  </si>
  <si>
    <t>17720,6 кв.м</t>
  </si>
  <si>
    <t>м.п.</t>
  </si>
  <si>
    <t xml:space="preserve">Утверждаю        Председатель ТСЖ "На Глазкова" </t>
  </si>
  <si>
    <t>к смете на  2018 год</t>
  </si>
  <si>
    <t>СМЕТА доходов и расходов ТСЖ "На Глазкова" на 2018 год.</t>
  </si>
  <si>
    <t>Замена гребенок на подаче ХВС и ГВС</t>
  </si>
  <si>
    <t>Налоги с ФОТ  20,2%</t>
  </si>
  <si>
    <r>
      <t xml:space="preserve">ФОТ (АУП: </t>
    </r>
    <r>
      <rPr>
        <b/>
        <i/>
        <sz val="12"/>
        <color theme="1"/>
        <rFont val="Times New Roman"/>
        <family val="1"/>
        <charset val="204"/>
      </rPr>
      <t>Управляющий, гл.бухгалтер, энергетик, гл.инженер</t>
    </r>
    <r>
      <rPr>
        <b/>
        <sz val="12"/>
        <color theme="1"/>
        <rFont val="Times New Roman"/>
        <family val="1"/>
        <charset val="204"/>
      </rPr>
      <t>)</t>
    </r>
  </si>
  <si>
    <t>Обслуживание  видеонаблюдения и автоматического шлагбаума</t>
  </si>
  <si>
    <t xml:space="preserve">"____"______________20___г. ______________________  </t>
  </si>
  <si>
    <t xml:space="preserve"> I . Расчет взносов на содержание и управление</t>
  </si>
  <si>
    <r>
      <t xml:space="preserve">Предельный размер обязательных платежей: руб.  с 1 кв.м. – </t>
    </r>
    <r>
      <rPr>
        <b/>
        <sz val="16"/>
        <color theme="1"/>
        <rFont val="Times New Roman"/>
        <family val="1"/>
        <charset val="204"/>
      </rPr>
      <t>22,19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</si>
</sst>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4" fontId="3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49" fontId="3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wrapText="1"/>
    </xf>
    <xf numFmtId="2" fontId="7" fillId="0" borderId="0" xfId="0" applyNumberFormat="1" applyFont="1"/>
    <xf numFmtId="4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vertical="center"/>
    </xf>
    <xf numFmtId="0" fontId="11" fillId="0" borderId="5" xfId="1" applyFont="1" applyFill="1" applyBorder="1" applyAlignment="1">
      <alignment wrapText="1"/>
    </xf>
    <xf numFmtId="0" fontId="6" fillId="0" borderId="8" xfId="0" applyFont="1" applyBorder="1" applyAlignment="1">
      <alignment horizontal="right" vertic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3" fontId="6" fillId="0" borderId="1" xfId="0" applyNumberFormat="1" applyFont="1" applyBorder="1" applyAlignment="1"/>
    <xf numFmtId="0" fontId="6" fillId="0" borderId="8" xfId="0" applyFont="1" applyBorder="1" applyAlignment="1">
      <alignment wrapText="1"/>
    </xf>
    <xf numFmtId="3" fontId="7" fillId="2" borderId="1" xfId="0" applyNumberFormat="1" applyFont="1" applyFill="1" applyBorder="1" applyAlignment="1"/>
    <xf numFmtId="3" fontId="6" fillId="0" borderId="4" xfId="0" applyNumberFormat="1" applyFont="1" applyBorder="1" applyAlignment="1"/>
    <xf numFmtId="3" fontId="6" fillId="0" borderId="1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/>
    <xf numFmtId="0" fontId="2" fillId="0" borderId="0" xfId="0" applyFont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3" fillId="0" borderId="0" xfId="0" applyFont="1" applyAlignment="1"/>
    <xf numFmtId="0" fontId="14" fillId="0" borderId="0" xfId="0" applyFont="1" applyAlignment="1">
      <alignment horizontal="right" vertical="top" indent="12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7" zoomScaleNormal="100" workbookViewId="0">
      <selection activeCell="E73" sqref="E73"/>
    </sheetView>
  </sheetViews>
  <sheetFormatPr defaultRowHeight="15" x14ac:dyDescent="0.25"/>
  <cols>
    <col min="1" max="1" width="9.140625" style="2"/>
    <col min="2" max="2" width="6.28515625" style="2" customWidth="1"/>
    <col min="3" max="3" width="27.28515625" style="2" customWidth="1"/>
    <col min="4" max="4" width="25.85546875" style="2" customWidth="1"/>
    <col min="5" max="5" width="23.85546875" style="11" customWidth="1"/>
    <col min="6" max="6" width="21.5703125" style="2" customWidth="1"/>
    <col min="7" max="7" width="27.5703125" style="2" customWidth="1"/>
    <col min="8" max="16384" width="9.140625" style="2"/>
  </cols>
  <sheetData>
    <row r="1" spans="2:8" ht="67.5" customHeight="1" x14ac:dyDescent="0.3">
      <c r="E1" s="62" t="s">
        <v>97</v>
      </c>
      <c r="F1" s="62"/>
      <c r="G1" s="62"/>
    </row>
    <row r="2" spans="2:8" ht="44.25" customHeight="1" x14ac:dyDescent="0.3">
      <c r="D2" s="50" t="s">
        <v>96</v>
      </c>
      <c r="E2" s="63" t="s">
        <v>104</v>
      </c>
      <c r="F2" s="63"/>
      <c r="G2" s="63"/>
    </row>
    <row r="3" spans="2:8" ht="22.5" x14ac:dyDescent="0.3">
      <c r="B3" s="65" t="s">
        <v>99</v>
      </c>
      <c r="C3" s="65"/>
      <c r="D3" s="65"/>
      <c r="E3" s="65"/>
      <c r="F3" s="65"/>
      <c r="G3" s="65"/>
    </row>
    <row r="4" spans="2:8" ht="15.75" x14ac:dyDescent="0.25">
      <c r="B4" s="1"/>
    </row>
    <row r="5" spans="2:8" ht="31.5" customHeight="1" x14ac:dyDescent="0.25">
      <c r="B5" s="64" t="s">
        <v>105</v>
      </c>
      <c r="C5" s="64"/>
      <c r="D5" s="64"/>
      <c r="E5" s="64"/>
      <c r="F5" s="64"/>
      <c r="G5" s="64"/>
    </row>
    <row r="6" spans="2:8" ht="31.5" x14ac:dyDescent="0.25">
      <c r="B6" s="4" t="s">
        <v>0</v>
      </c>
      <c r="C6" s="4" t="s">
        <v>1</v>
      </c>
      <c r="D6" s="4" t="s">
        <v>2</v>
      </c>
      <c r="E6" s="7" t="s">
        <v>3</v>
      </c>
      <c r="F6" s="4" t="s">
        <v>88</v>
      </c>
      <c r="G6" s="4" t="s">
        <v>4</v>
      </c>
    </row>
    <row r="7" spans="2:8" ht="31.5" x14ac:dyDescent="0.25">
      <c r="B7" s="15"/>
      <c r="C7" s="12" t="s">
        <v>94</v>
      </c>
      <c r="D7" s="30" t="s">
        <v>95</v>
      </c>
      <c r="E7" s="7"/>
      <c r="F7" s="4"/>
      <c r="G7" s="4"/>
      <c r="H7" s="2">
        <v>17720.599999999999</v>
      </c>
    </row>
    <row r="8" spans="2:8" ht="95.25" customHeight="1" x14ac:dyDescent="0.25">
      <c r="B8" s="56">
        <v>1</v>
      </c>
      <c r="C8" s="21" t="s">
        <v>5</v>
      </c>
      <c r="D8" s="18">
        <f>E8/H8</f>
        <v>393288.33333333331</v>
      </c>
      <c r="E8" s="19">
        <f>E37</f>
        <v>4719460</v>
      </c>
      <c r="F8" s="20">
        <f>F37</f>
        <v>22.192443483854948</v>
      </c>
      <c r="G8" s="17" t="s">
        <v>14</v>
      </c>
      <c r="H8" s="2">
        <v>12</v>
      </c>
    </row>
    <row r="9" spans="2:8" ht="15.75" x14ac:dyDescent="0.25">
      <c r="B9" s="14">
        <v>2</v>
      </c>
      <c r="C9" s="3" t="s">
        <v>91</v>
      </c>
      <c r="D9" s="5"/>
      <c r="E9" s="6"/>
      <c r="F9" s="5"/>
      <c r="G9" s="3"/>
    </row>
    <row r="10" spans="2:8" ht="20.25" x14ac:dyDescent="0.25">
      <c r="B10" s="66" t="s">
        <v>6</v>
      </c>
      <c r="C10" s="66"/>
      <c r="D10" s="66"/>
      <c r="E10" s="26">
        <f>E8</f>
        <v>4719460</v>
      </c>
      <c r="F10" s="61">
        <f>F8</f>
        <v>22.192443483854948</v>
      </c>
      <c r="G10" s="3"/>
    </row>
    <row r="11" spans="2:8" ht="15.75" x14ac:dyDescent="0.25">
      <c r="B11" s="64" t="s">
        <v>7</v>
      </c>
      <c r="C11" s="64"/>
      <c r="D11" s="64"/>
      <c r="E11" s="64"/>
      <c r="F11" s="64"/>
      <c r="G11" s="64"/>
    </row>
    <row r="12" spans="2:8" ht="31.5" x14ac:dyDescent="0.25">
      <c r="B12" s="4" t="s">
        <v>0</v>
      </c>
      <c r="C12" s="4" t="s">
        <v>8</v>
      </c>
      <c r="D12" s="4" t="s">
        <v>2</v>
      </c>
      <c r="E12" s="7" t="s">
        <v>3</v>
      </c>
      <c r="F12" s="4"/>
      <c r="G12" s="4" t="s">
        <v>9</v>
      </c>
    </row>
    <row r="13" spans="2:8" ht="31.5" customHeight="1" x14ac:dyDescent="0.25">
      <c r="B13" s="69" t="s">
        <v>10</v>
      </c>
      <c r="C13" s="69"/>
      <c r="D13" s="69"/>
      <c r="E13" s="69"/>
      <c r="F13" s="69"/>
      <c r="G13" s="69"/>
    </row>
    <row r="14" spans="2:8" ht="63" x14ac:dyDescent="0.3">
      <c r="B14" s="14">
        <v>1</v>
      </c>
      <c r="C14" s="14" t="s">
        <v>102</v>
      </c>
      <c r="D14" s="23">
        <v>69000</v>
      </c>
      <c r="E14" s="23">
        <f>D14*H8</f>
        <v>828000</v>
      </c>
      <c r="F14" s="24">
        <f>D14/H7</f>
        <v>3.8937733485322172</v>
      </c>
      <c r="G14" s="67"/>
    </row>
    <row r="15" spans="2:8" ht="18.75" x14ac:dyDescent="0.25">
      <c r="B15" s="14">
        <v>2</v>
      </c>
      <c r="C15" s="14" t="s">
        <v>15</v>
      </c>
      <c r="D15" s="19">
        <v>4500</v>
      </c>
      <c r="E15" s="19">
        <f>D15*H8</f>
        <v>54000</v>
      </c>
      <c r="F15" s="25">
        <f>D15/H7</f>
        <v>0.25394174012166632</v>
      </c>
      <c r="G15" s="67"/>
    </row>
    <row r="16" spans="2:8" ht="18.75" x14ac:dyDescent="0.25">
      <c r="B16" s="14">
        <v>3</v>
      </c>
      <c r="C16" s="14" t="s">
        <v>16</v>
      </c>
      <c r="D16" s="19">
        <v>14241</v>
      </c>
      <c r="E16" s="19">
        <f>D16*H8</f>
        <v>170892</v>
      </c>
      <c r="F16" s="25">
        <f>D16/H7</f>
        <v>0.80364096023836673</v>
      </c>
      <c r="G16" s="67"/>
    </row>
    <row r="17" spans="2:10" ht="18.75" x14ac:dyDescent="0.25">
      <c r="B17" s="14">
        <v>4</v>
      </c>
      <c r="C17" s="14" t="s">
        <v>36</v>
      </c>
      <c r="D17" s="19">
        <f>E17/H8</f>
        <v>30406.333333333332</v>
      </c>
      <c r="E17" s="19">
        <v>364876</v>
      </c>
      <c r="F17" s="25">
        <f>D17/H7</f>
        <v>1.7158749327524652</v>
      </c>
      <c r="G17" s="67"/>
    </row>
    <row r="18" spans="2:10" ht="47.25" x14ac:dyDescent="0.25">
      <c r="B18" s="14">
        <v>5</v>
      </c>
      <c r="C18" s="14" t="s">
        <v>37</v>
      </c>
      <c r="D18" s="19">
        <f>E18/H8</f>
        <v>5833.333333333333</v>
      </c>
      <c r="E18" s="19">
        <v>70000</v>
      </c>
      <c r="F18" s="25">
        <f>D18/H7</f>
        <v>0.32918373719475263</v>
      </c>
      <c r="G18" s="67"/>
    </row>
    <row r="19" spans="2:10" ht="31.5" x14ac:dyDescent="0.25">
      <c r="B19" s="14">
        <v>6</v>
      </c>
      <c r="C19" s="14" t="s">
        <v>60</v>
      </c>
      <c r="D19" s="19">
        <f>E19/H8</f>
        <v>17147.833333333332</v>
      </c>
      <c r="E19" s="19">
        <v>205774</v>
      </c>
      <c r="F19" s="25">
        <f>D19/H7</f>
        <v>0.96767791910732892</v>
      </c>
      <c r="G19" s="68"/>
    </row>
    <row r="20" spans="2:10" ht="20.25" x14ac:dyDescent="0.25">
      <c r="B20" s="66" t="s">
        <v>11</v>
      </c>
      <c r="C20" s="66"/>
      <c r="D20" s="66"/>
      <c r="E20" s="26">
        <f>E14+E15+E16+E17+E18+E19</f>
        <v>1693542</v>
      </c>
      <c r="F20" s="27">
        <f>F14+F15+F16+F17+F18+F19</f>
        <v>7.9640926379467967</v>
      </c>
      <c r="G20" s="3"/>
      <c r="J20" s="13"/>
    </row>
    <row r="21" spans="2:10" ht="15.75" x14ac:dyDescent="0.25">
      <c r="B21" s="70"/>
      <c r="C21" s="70"/>
      <c r="D21" s="70"/>
      <c r="E21" s="7"/>
      <c r="F21" s="4"/>
      <c r="G21" s="3"/>
    </row>
    <row r="22" spans="2:10" ht="47.25" customHeight="1" x14ac:dyDescent="0.25">
      <c r="B22" s="71" t="s">
        <v>42</v>
      </c>
      <c r="C22" s="71"/>
      <c r="D22" s="71"/>
      <c r="E22" s="71"/>
      <c r="F22" s="71"/>
      <c r="G22" s="71"/>
    </row>
    <row r="23" spans="2:10" ht="252" x14ac:dyDescent="0.25">
      <c r="B23" s="57">
        <v>1</v>
      </c>
      <c r="C23" s="14" t="s">
        <v>43</v>
      </c>
      <c r="D23" s="18">
        <f>E23/H8</f>
        <v>37580.666666666664</v>
      </c>
      <c r="E23" s="18">
        <v>450968</v>
      </c>
      <c r="F23" s="25">
        <f>D23/H7</f>
        <v>2.1207333085034743</v>
      </c>
      <c r="G23" s="17" t="s">
        <v>5</v>
      </c>
    </row>
    <row r="24" spans="2:10" ht="157.5" x14ac:dyDescent="0.25">
      <c r="B24" s="57" t="s">
        <v>39</v>
      </c>
      <c r="C24" s="14" t="s">
        <v>44</v>
      </c>
      <c r="D24" s="18">
        <f>E24/H8</f>
        <v>44735.5</v>
      </c>
      <c r="E24" s="18">
        <v>536826</v>
      </c>
      <c r="F24" s="25">
        <f>D24/H7</f>
        <v>2.5244912700472897</v>
      </c>
      <c r="G24" s="54"/>
    </row>
    <row r="25" spans="2:10" ht="31.5" x14ac:dyDescent="0.25">
      <c r="B25" s="57" t="s">
        <v>40</v>
      </c>
      <c r="C25" s="14" t="s">
        <v>51</v>
      </c>
      <c r="D25" s="18">
        <f>E25/H8</f>
        <v>36356.333333333336</v>
      </c>
      <c r="E25" s="18">
        <v>436276</v>
      </c>
      <c r="F25" s="25">
        <f>D25/H7</f>
        <v>2.0516423446911132</v>
      </c>
      <c r="G25" s="54"/>
    </row>
    <row r="26" spans="2:10" ht="78.75" x14ac:dyDescent="0.25">
      <c r="B26" s="57" t="s">
        <v>41</v>
      </c>
      <c r="C26" s="14" t="s">
        <v>52</v>
      </c>
      <c r="D26" s="18">
        <f>E26/H8</f>
        <v>41250</v>
      </c>
      <c r="E26" s="18">
        <v>495000</v>
      </c>
      <c r="F26" s="25">
        <f>D26/H7</f>
        <v>2.327799284448608</v>
      </c>
      <c r="G26" s="54"/>
    </row>
    <row r="27" spans="2:10" ht="31.5" x14ac:dyDescent="0.25">
      <c r="B27" s="57" t="s">
        <v>73</v>
      </c>
      <c r="C27" s="14" t="s">
        <v>74</v>
      </c>
      <c r="D27" s="18">
        <f>E27/H8</f>
        <v>9583.3333333333339</v>
      </c>
      <c r="E27" s="18">
        <v>115000</v>
      </c>
      <c r="F27" s="25">
        <f>D27/H7</f>
        <v>0.540801853962808</v>
      </c>
      <c r="G27" s="54"/>
    </row>
    <row r="28" spans="2:10" ht="63" x14ac:dyDescent="0.25">
      <c r="B28" s="57" t="s">
        <v>75</v>
      </c>
      <c r="C28" s="14" t="s">
        <v>61</v>
      </c>
      <c r="D28" s="18">
        <f>E28/H8</f>
        <v>5108.333333333333</v>
      </c>
      <c r="E28" s="18">
        <v>61300</v>
      </c>
      <c r="F28" s="25">
        <f>D28/H7</f>
        <v>0.28827090128626193</v>
      </c>
      <c r="G28" s="54"/>
    </row>
    <row r="29" spans="2:10" ht="31.5" x14ac:dyDescent="0.25">
      <c r="B29" s="57" t="s">
        <v>76</v>
      </c>
      <c r="C29" s="14" t="s">
        <v>77</v>
      </c>
      <c r="D29" s="18">
        <f>E29/H8</f>
        <v>5983.333333333333</v>
      </c>
      <c r="E29" s="18">
        <v>71800</v>
      </c>
      <c r="F29" s="25">
        <f>D29/H7</f>
        <v>0.33764846186547487</v>
      </c>
      <c r="G29" s="55"/>
    </row>
    <row r="30" spans="2:10" ht="20.25" x14ac:dyDescent="0.25">
      <c r="B30" s="66" t="s">
        <v>79</v>
      </c>
      <c r="C30" s="66"/>
      <c r="D30" s="66"/>
      <c r="E30" s="26">
        <f>E23+E24+E25+E26+E27+E28+E29</f>
        <v>2167170</v>
      </c>
      <c r="F30" s="27">
        <v>10.19</v>
      </c>
      <c r="G30" s="3"/>
    </row>
    <row r="31" spans="2:10" ht="15.75" x14ac:dyDescent="0.25">
      <c r="B31" s="69" t="s">
        <v>78</v>
      </c>
      <c r="C31" s="69"/>
      <c r="D31" s="69"/>
      <c r="E31" s="69"/>
      <c r="F31" s="69"/>
      <c r="G31" s="69"/>
    </row>
    <row r="32" spans="2:10" ht="31.5" customHeight="1" x14ac:dyDescent="0.25">
      <c r="B32" s="57" t="s">
        <v>80</v>
      </c>
      <c r="C32" s="14" t="s">
        <v>84</v>
      </c>
      <c r="D32" s="18">
        <f>E32/H8</f>
        <v>8833.3333333333339</v>
      </c>
      <c r="E32" s="19">
        <v>106000</v>
      </c>
      <c r="F32" s="28">
        <f>D32/H7</f>
        <v>0.49847823060919688</v>
      </c>
      <c r="G32" s="77" t="s">
        <v>5</v>
      </c>
    </row>
    <row r="33" spans="1:8" ht="18.75" x14ac:dyDescent="0.25">
      <c r="B33" s="57">
        <v>2</v>
      </c>
      <c r="C33" s="14" t="s">
        <v>85</v>
      </c>
      <c r="D33" s="18">
        <f>E33/H8</f>
        <v>12500</v>
      </c>
      <c r="E33" s="19">
        <v>150000</v>
      </c>
      <c r="F33" s="28">
        <f>D33/H7</f>
        <v>0.70539372256018429</v>
      </c>
      <c r="G33" s="78"/>
    </row>
    <row r="34" spans="1:8" ht="31.5" x14ac:dyDescent="0.25">
      <c r="B34" s="57">
        <v>3</v>
      </c>
      <c r="C34" s="14" t="s">
        <v>86</v>
      </c>
      <c r="D34" s="18">
        <f>E34/H8</f>
        <v>1666.6666666666667</v>
      </c>
      <c r="E34" s="19">
        <v>20000</v>
      </c>
      <c r="F34" s="28">
        <f>D34/H7</f>
        <v>9.40524963413579E-2</v>
      </c>
      <c r="G34" s="78"/>
    </row>
    <row r="35" spans="1:8" ht="18.75" x14ac:dyDescent="0.25">
      <c r="B35" s="57">
        <v>4</v>
      </c>
      <c r="C35" s="14" t="s">
        <v>87</v>
      </c>
      <c r="D35" s="18">
        <v>48562</v>
      </c>
      <c r="E35" s="19">
        <v>582748</v>
      </c>
      <c r="F35" s="28">
        <f>D35/H7</f>
        <v>2.7404263963974134</v>
      </c>
      <c r="G35" s="79"/>
    </row>
    <row r="36" spans="1:8" ht="20.25" x14ac:dyDescent="0.25">
      <c r="B36" s="66" t="s">
        <v>13</v>
      </c>
      <c r="C36" s="66"/>
      <c r="D36" s="66"/>
      <c r="E36" s="26">
        <f>E32+E33+E34+E35</f>
        <v>858748</v>
      </c>
      <c r="F36" s="29">
        <f>F32+F33+F34+F35</f>
        <v>4.0383508459081519</v>
      </c>
      <c r="G36" s="8"/>
    </row>
    <row r="37" spans="1:8" ht="31.5" customHeight="1" x14ac:dyDescent="0.25">
      <c r="B37" s="72" t="s">
        <v>6</v>
      </c>
      <c r="C37" s="72"/>
      <c r="D37" s="72"/>
      <c r="E37" s="48">
        <f>E20+E36+E30</f>
        <v>4719460</v>
      </c>
      <c r="F37" s="49">
        <f>F20+F30+F36</f>
        <v>22.192443483854948</v>
      </c>
      <c r="G37" s="8"/>
    </row>
    <row r="39" spans="1:8" ht="31.5" customHeight="1" x14ac:dyDescent="0.3">
      <c r="B39" s="80" t="s">
        <v>106</v>
      </c>
      <c r="C39" s="80"/>
      <c r="D39" s="80"/>
      <c r="E39" s="80"/>
      <c r="F39" s="10"/>
      <c r="G39" s="9"/>
    </row>
    <row r="40" spans="1:8" ht="18" customHeight="1" x14ac:dyDescent="0.3">
      <c r="B40" s="75" t="s">
        <v>90</v>
      </c>
      <c r="C40" s="75"/>
      <c r="D40" s="75"/>
      <c r="E40" s="75"/>
      <c r="F40" s="16"/>
      <c r="G40" s="16"/>
    </row>
    <row r="41" spans="1:8" ht="19.5" x14ac:dyDescent="0.35">
      <c r="B41" s="76" t="s">
        <v>89</v>
      </c>
      <c r="C41" s="76"/>
      <c r="D41" s="76"/>
      <c r="E41" s="76"/>
      <c r="F41" s="51"/>
      <c r="G41" s="51"/>
      <c r="H41" s="52"/>
    </row>
    <row r="42" spans="1:8" ht="29.25" customHeight="1" x14ac:dyDescent="0.25">
      <c r="A42" s="74" t="s">
        <v>92</v>
      </c>
      <c r="B42" s="74"/>
      <c r="C42" s="74"/>
      <c r="D42" s="74"/>
      <c r="E42" s="74"/>
      <c r="F42" s="74"/>
      <c r="G42" s="74"/>
      <c r="H42" s="53"/>
    </row>
    <row r="43" spans="1:8" ht="19.5" customHeight="1" x14ac:dyDescent="0.35">
      <c r="A43" s="73"/>
      <c r="B43" s="73"/>
      <c r="C43" s="73"/>
      <c r="D43" s="73"/>
      <c r="E43" s="73"/>
      <c r="F43" s="73"/>
      <c r="G43" s="73"/>
      <c r="H43" s="1"/>
    </row>
  </sheetData>
  <mergeCells count="21">
    <mergeCell ref="B37:D37"/>
    <mergeCell ref="A43:G43"/>
    <mergeCell ref="A42:G42"/>
    <mergeCell ref="B40:E40"/>
    <mergeCell ref="B41:E41"/>
    <mergeCell ref="B39:E39"/>
    <mergeCell ref="E1:G1"/>
    <mergeCell ref="E2:G2"/>
    <mergeCell ref="B5:G5"/>
    <mergeCell ref="B3:G3"/>
    <mergeCell ref="B36:D36"/>
    <mergeCell ref="G14:G19"/>
    <mergeCell ref="B20:D20"/>
    <mergeCell ref="B10:D10"/>
    <mergeCell ref="B11:G11"/>
    <mergeCell ref="B13:G13"/>
    <mergeCell ref="B21:D21"/>
    <mergeCell ref="B22:G22"/>
    <mergeCell ref="B30:D30"/>
    <mergeCell ref="B31:G31"/>
    <mergeCell ref="G32:G35"/>
  </mergeCells>
  <pageMargins left="0.70866141732283472" right="0.70866141732283472" top="0.74803149606299213" bottom="0.74803149606299213" header="0.31496062992125984" footer="0.31496062992125984"/>
  <pageSetup paperSize="9" scale="61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0"/>
  <sheetViews>
    <sheetView tabSelected="1" topLeftCell="A64" zoomScaleNormal="100" workbookViewId="0">
      <selection activeCell="D71" sqref="D71"/>
    </sheetView>
  </sheetViews>
  <sheetFormatPr defaultRowHeight="18.75" x14ac:dyDescent="0.3"/>
  <cols>
    <col min="1" max="2" width="9.140625" style="16"/>
    <col min="3" max="3" width="46.28515625" style="31" customWidth="1"/>
    <col min="4" max="4" width="16.140625" style="16" customWidth="1"/>
    <col min="5" max="5" width="35.5703125" style="16" customWidth="1"/>
    <col min="6" max="16384" width="9.140625" style="2"/>
  </cols>
  <sheetData>
    <row r="2" spans="2:5" x14ac:dyDescent="0.3">
      <c r="E2" s="16" t="s">
        <v>18</v>
      </c>
    </row>
    <row r="3" spans="2:5" x14ac:dyDescent="0.3">
      <c r="E3" s="16" t="s">
        <v>98</v>
      </c>
    </row>
    <row r="5" spans="2:5" x14ac:dyDescent="0.3">
      <c r="B5" s="32" t="s">
        <v>0</v>
      </c>
      <c r="C5" s="33"/>
      <c r="D5" s="32" t="s">
        <v>3</v>
      </c>
      <c r="E5" s="32" t="s">
        <v>17</v>
      </c>
    </row>
    <row r="6" spans="2:5" x14ac:dyDescent="0.3">
      <c r="B6" s="81" t="s">
        <v>23</v>
      </c>
      <c r="C6" s="81"/>
      <c r="D6" s="81"/>
      <c r="E6" s="81"/>
    </row>
    <row r="7" spans="2:5" x14ac:dyDescent="0.3">
      <c r="B7" s="34">
        <v>1</v>
      </c>
      <c r="C7" s="17" t="s">
        <v>19</v>
      </c>
      <c r="D7" s="42">
        <v>84000</v>
      </c>
      <c r="E7" s="35" t="s">
        <v>24</v>
      </c>
    </row>
    <row r="8" spans="2:5" ht="56.25" x14ac:dyDescent="0.3">
      <c r="B8" s="34">
        <v>2</v>
      </c>
      <c r="C8" s="17" t="s">
        <v>20</v>
      </c>
      <c r="D8" s="42">
        <v>50000</v>
      </c>
      <c r="E8" s="35" t="s">
        <v>25</v>
      </c>
    </row>
    <row r="9" spans="2:5" x14ac:dyDescent="0.3">
      <c r="B9" s="34">
        <v>3</v>
      </c>
      <c r="C9" s="17" t="s">
        <v>21</v>
      </c>
      <c r="D9" s="42">
        <v>39500</v>
      </c>
      <c r="E9" s="35" t="s">
        <v>24</v>
      </c>
    </row>
    <row r="10" spans="2:5" x14ac:dyDescent="0.3">
      <c r="B10" s="34">
        <v>4</v>
      </c>
      <c r="C10" s="17" t="s">
        <v>22</v>
      </c>
      <c r="D10" s="42">
        <v>9999.9599999999991</v>
      </c>
      <c r="E10" s="35" t="s">
        <v>26</v>
      </c>
    </row>
    <row r="11" spans="2:5" x14ac:dyDescent="0.3">
      <c r="B11" s="36">
        <v>5</v>
      </c>
      <c r="C11" s="37" t="s">
        <v>27</v>
      </c>
      <c r="D11" s="46">
        <v>25000</v>
      </c>
      <c r="E11" s="35"/>
    </row>
    <row r="12" spans="2:5" x14ac:dyDescent="0.3">
      <c r="B12" s="36">
        <v>6</v>
      </c>
      <c r="C12" s="35" t="s">
        <v>28</v>
      </c>
      <c r="D12" s="46">
        <v>25000</v>
      </c>
      <c r="E12" s="35"/>
    </row>
    <row r="13" spans="2:5" x14ac:dyDescent="0.3">
      <c r="B13" s="36">
        <v>7</v>
      </c>
      <c r="C13" s="35" t="s">
        <v>29</v>
      </c>
      <c r="D13" s="46">
        <v>4000</v>
      </c>
      <c r="E13" s="35"/>
    </row>
    <row r="14" spans="2:5" x14ac:dyDescent="0.3">
      <c r="B14" s="36">
        <v>8</v>
      </c>
      <c r="C14" s="35" t="s">
        <v>30</v>
      </c>
      <c r="D14" s="46">
        <v>7000</v>
      </c>
      <c r="E14" s="35" t="s">
        <v>31</v>
      </c>
    </row>
    <row r="15" spans="2:5" x14ac:dyDescent="0.3">
      <c r="B15" s="36">
        <v>9</v>
      </c>
      <c r="C15" s="35" t="s">
        <v>32</v>
      </c>
      <c r="D15" s="47">
        <v>30000</v>
      </c>
      <c r="E15" s="35"/>
    </row>
    <row r="16" spans="2:5" x14ac:dyDescent="0.3">
      <c r="B16" s="38">
        <v>10</v>
      </c>
      <c r="C16" s="35" t="s">
        <v>33</v>
      </c>
      <c r="D16" s="47">
        <v>20000</v>
      </c>
      <c r="E16" s="35"/>
    </row>
    <row r="17" spans="2:5" x14ac:dyDescent="0.3">
      <c r="B17" s="34">
        <v>11</v>
      </c>
      <c r="C17" s="35" t="s">
        <v>34</v>
      </c>
      <c r="D17" s="42">
        <v>57696</v>
      </c>
      <c r="E17" s="35"/>
    </row>
    <row r="18" spans="2:5" x14ac:dyDescent="0.3">
      <c r="B18" s="34">
        <v>12</v>
      </c>
      <c r="C18" s="35" t="s">
        <v>35</v>
      </c>
      <c r="D18" s="42">
        <v>4680</v>
      </c>
      <c r="E18" s="35"/>
    </row>
    <row r="19" spans="2:5" x14ac:dyDescent="0.3">
      <c r="B19" s="34">
        <v>8</v>
      </c>
      <c r="C19" s="35" t="s">
        <v>38</v>
      </c>
      <c r="D19" s="42">
        <v>8000</v>
      </c>
      <c r="E19" s="35"/>
    </row>
    <row r="20" spans="2:5" x14ac:dyDescent="0.3">
      <c r="B20" s="39"/>
      <c r="C20" s="40" t="s">
        <v>12</v>
      </c>
      <c r="D20" s="44">
        <f>SUM(D7:D19)</f>
        <v>364875.95999999996</v>
      </c>
      <c r="E20" s="41"/>
    </row>
    <row r="21" spans="2:5" x14ac:dyDescent="0.3">
      <c r="B21" s="81" t="s">
        <v>81</v>
      </c>
      <c r="C21" s="81"/>
      <c r="D21" s="81"/>
      <c r="E21" s="81"/>
    </row>
    <row r="22" spans="2:5" ht="70.5" customHeight="1" x14ac:dyDescent="0.3">
      <c r="B22" s="82" t="s">
        <v>43</v>
      </c>
      <c r="C22" s="83"/>
      <c r="D22" s="83"/>
      <c r="E22" s="84"/>
    </row>
    <row r="23" spans="2:5" ht="37.5" x14ac:dyDescent="0.3">
      <c r="B23" s="34">
        <v>1</v>
      </c>
      <c r="C23" s="35" t="s">
        <v>100</v>
      </c>
      <c r="D23" s="42">
        <v>350000</v>
      </c>
      <c r="E23" s="35" t="s">
        <v>49</v>
      </c>
    </row>
    <row r="24" spans="2:5" ht="37.5" x14ac:dyDescent="0.3">
      <c r="B24" s="34">
        <v>2</v>
      </c>
      <c r="C24" s="43" t="s">
        <v>67</v>
      </c>
      <c r="D24" s="42">
        <f>7000*12</f>
        <v>84000</v>
      </c>
      <c r="E24" s="35" t="s">
        <v>65</v>
      </c>
    </row>
    <row r="25" spans="2:5" x14ac:dyDescent="0.3">
      <c r="B25" s="34">
        <v>3</v>
      </c>
      <c r="C25" s="43" t="s">
        <v>101</v>
      </c>
      <c r="D25" s="42">
        <f>D24*0.202</f>
        <v>16968</v>
      </c>
      <c r="E25" s="35"/>
    </row>
    <row r="26" spans="2:5" x14ac:dyDescent="0.3">
      <c r="B26" s="39"/>
      <c r="C26" s="40" t="s">
        <v>12</v>
      </c>
      <c r="D26" s="44">
        <f>SUM(D23:D25)</f>
        <v>450968</v>
      </c>
      <c r="E26" s="41"/>
    </row>
    <row r="27" spans="2:5" ht="50.25" customHeight="1" x14ac:dyDescent="0.3">
      <c r="B27" s="85" t="s">
        <v>44</v>
      </c>
      <c r="C27" s="86"/>
      <c r="D27" s="86"/>
      <c r="E27" s="87"/>
    </row>
    <row r="28" spans="2:5" x14ac:dyDescent="0.3">
      <c r="B28" s="34">
        <v>1</v>
      </c>
      <c r="C28" s="17" t="s">
        <v>45</v>
      </c>
      <c r="D28" s="45">
        <v>10000</v>
      </c>
      <c r="E28" s="35" t="s">
        <v>24</v>
      </c>
    </row>
    <row r="29" spans="2:5" x14ac:dyDescent="0.3">
      <c r="B29" s="34">
        <v>2</v>
      </c>
      <c r="C29" s="17" t="s">
        <v>46</v>
      </c>
      <c r="D29" s="45">
        <v>1200</v>
      </c>
      <c r="E29" s="35" t="s">
        <v>24</v>
      </c>
    </row>
    <row r="30" spans="2:5" ht="37.5" x14ac:dyDescent="0.3">
      <c r="B30" s="34">
        <v>3</v>
      </c>
      <c r="C30" s="17" t="s">
        <v>47</v>
      </c>
      <c r="D30" s="45">
        <v>10010</v>
      </c>
      <c r="E30" s="35" t="s">
        <v>24</v>
      </c>
    </row>
    <row r="31" spans="2:5" ht="37.5" x14ac:dyDescent="0.3">
      <c r="B31" s="34">
        <v>4</v>
      </c>
      <c r="C31" s="17" t="s">
        <v>48</v>
      </c>
      <c r="D31" s="45">
        <v>132288</v>
      </c>
      <c r="E31" s="35" t="s">
        <v>24</v>
      </c>
    </row>
    <row r="32" spans="2:5" x14ac:dyDescent="0.3">
      <c r="B32" s="34">
        <v>5</v>
      </c>
      <c r="C32" s="43" t="s">
        <v>50</v>
      </c>
      <c r="D32" s="42">
        <v>5000</v>
      </c>
      <c r="E32" s="35" t="s">
        <v>24</v>
      </c>
    </row>
    <row r="33" spans="2:5" x14ac:dyDescent="0.3">
      <c r="B33" s="34">
        <v>6</v>
      </c>
      <c r="C33" s="35" t="s">
        <v>59</v>
      </c>
      <c r="D33" s="42">
        <v>40000</v>
      </c>
      <c r="E33" s="35" t="s">
        <v>24</v>
      </c>
    </row>
    <row r="34" spans="2:5" ht="37.5" x14ac:dyDescent="0.3">
      <c r="B34" s="34">
        <v>7</v>
      </c>
      <c r="C34" s="43" t="s">
        <v>68</v>
      </c>
      <c r="D34" s="42">
        <f>(15000+7000)*12</f>
        <v>264000</v>
      </c>
      <c r="E34" s="35" t="s">
        <v>65</v>
      </c>
    </row>
    <row r="35" spans="2:5" x14ac:dyDescent="0.3">
      <c r="B35" s="34">
        <v>8</v>
      </c>
      <c r="C35" s="43" t="s">
        <v>101</v>
      </c>
      <c r="D35" s="42">
        <f>D34*0.202</f>
        <v>53328</v>
      </c>
      <c r="E35" s="35"/>
    </row>
    <row r="36" spans="2:5" x14ac:dyDescent="0.3">
      <c r="B36" s="34">
        <v>9</v>
      </c>
      <c r="C36" s="43" t="s">
        <v>70</v>
      </c>
      <c r="D36" s="42">
        <v>21000</v>
      </c>
      <c r="E36" s="35"/>
    </row>
    <row r="37" spans="2:5" x14ac:dyDescent="0.3">
      <c r="B37" s="34"/>
      <c r="C37" s="43"/>
      <c r="D37" s="42"/>
      <c r="E37" s="35"/>
    </row>
    <row r="38" spans="2:5" x14ac:dyDescent="0.3">
      <c r="B38" s="39"/>
      <c r="C38" s="40" t="s">
        <v>12</v>
      </c>
      <c r="D38" s="44">
        <f>SUM(D28:D37)</f>
        <v>536826</v>
      </c>
      <c r="E38" s="41"/>
    </row>
    <row r="39" spans="2:5" x14ac:dyDescent="0.3">
      <c r="B39" s="82" t="s">
        <v>51</v>
      </c>
      <c r="C39" s="83"/>
      <c r="D39" s="83"/>
      <c r="E39" s="84"/>
    </row>
    <row r="40" spans="2:5" x14ac:dyDescent="0.3">
      <c r="B40" s="34"/>
      <c r="C40" s="43" t="s">
        <v>66</v>
      </c>
      <c r="D40" s="42">
        <v>338000</v>
      </c>
      <c r="E40" s="35" t="s">
        <v>65</v>
      </c>
    </row>
    <row r="41" spans="2:5" x14ac:dyDescent="0.3">
      <c r="B41" s="34"/>
      <c r="C41" s="43" t="s">
        <v>101</v>
      </c>
      <c r="D41" s="42">
        <v>68276</v>
      </c>
      <c r="E41" s="35"/>
    </row>
    <row r="42" spans="2:5" x14ac:dyDescent="0.3">
      <c r="B42" s="34"/>
      <c r="C42" s="43" t="s">
        <v>69</v>
      </c>
      <c r="D42" s="42">
        <v>30000</v>
      </c>
      <c r="E42" s="35"/>
    </row>
    <row r="43" spans="2:5" x14ac:dyDescent="0.3">
      <c r="B43" s="34"/>
      <c r="C43" s="43"/>
      <c r="D43" s="42"/>
      <c r="E43" s="35"/>
    </row>
    <row r="44" spans="2:5" x14ac:dyDescent="0.3">
      <c r="B44" s="39"/>
      <c r="C44" s="40" t="s">
        <v>12</v>
      </c>
      <c r="D44" s="44">
        <f>SUM(D40:D43)</f>
        <v>436276</v>
      </c>
      <c r="E44" s="41"/>
    </row>
    <row r="45" spans="2:5" x14ac:dyDescent="0.3">
      <c r="B45" s="82" t="s">
        <v>52</v>
      </c>
      <c r="C45" s="83"/>
      <c r="D45" s="83"/>
      <c r="E45" s="84"/>
    </row>
    <row r="46" spans="2:5" ht="37.5" x14ac:dyDescent="0.3">
      <c r="B46" s="34"/>
      <c r="C46" s="43" t="s">
        <v>63</v>
      </c>
      <c r="D46" s="42">
        <v>15000</v>
      </c>
      <c r="E46" s="35" t="s">
        <v>24</v>
      </c>
    </row>
    <row r="47" spans="2:5" ht="37.5" x14ac:dyDescent="0.3">
      <c r="B47" s="34"/>
      <c r="C47" s="43" t="s">
        <v>53</v>
      </c>
      <c r="D47" s="42">
        <v>480000</v>
      </c>
      <c r="E47" s="35" t="s">
        <v>24</v>
      </c>
    </row>
    <row r="48" spans="2:5" x14ac:dyDescent="0.3">
      <c r="B48" s="34"/>
      <c r="C48" s="43"/>
      <c r="D48" s="42"/>
      <c r="E48" s="35"/>
    </row>
    <row r="49" spans="2:5" x14ac:dyDescent="0.3">
      <c r="B49" s="39"/>
      <c r="C49" s="40" t="s">
        <v>12</v>
      </c>
      <c r="D49" s="44">
        <f>SUM(D46:D48)</f>
        <v>495000</v>
      </c>
      <c r="E49" s="41"/>
    </row>
    <row r="50" spans="2:5" x14ac:dyDescent="0.3">
      <c r="B50" s="88" t="s">
        <v>74</v>
      </c>
      <c r="C50" s="89"/>
      <c r="D50" s="89"/>
      <c r="E50" s="90"/>
    </row>
    <row r="51" spans="2:5" x14ac:dyDescent="0.3">
      <c r="B51" s="34"/>
      <c r="C51" s="43" t="s">
        <v>74</v>
      </c>
      <c r="D51" s="42">
        <v>15000</v>
      </c>
      <c r="E51" s="35" t="s">
        <v>93</v>
      </c>
    </row>
    <row r="52" spans="2:5" ht="37.5" x14ac:dyDescent="0.3">
      <c r="B52" s="34"/>
      <c r="C52" s="43" t="s">
        <v>82</v>
      </c>
      <c r="D52" s="42">
        <v>100000</v>
      </c>
      <c r="E52" s="35" t="s">
        <v>83</v>
      </c>
    </row>
    <row r="53" spans="2:5" x14ac:dyDescent="0.3">
      <c r="B53" s="39"/>
      <c r="C53" s="40" t="s">
        <v>12</v>
      </c>
      <c r="D53" s="44">
        <f>D51+D52</f>
        <v>115000</v>
      </c>
      <c r="E53" s="41"/>
    </row>
    <row r="54" spans="2:5" x14ac:dyDescent="0.3">
      <c r="B54" s="88" t="s">
        <v>61</v>
      </c>
      <c r="C54" s="89"/>
      <c r="D54" s="89"/>
      <c r="E54" s="90"/>
    </row>
    <row r="55" spans="2:5" x14ac:dyDescent="0.3">
      <c r="B55" s="34"/>
      <c r="C55" s="35" t="s">
        <v>62</v>
      </c>
      <c r="D55" s="42">
        <v>50000</v>
      </c>
      <c r="E55" s="35" t="s">
        <v>64</v>
      </c>
    </row>
    <row r="56" spans="2:5" x14ac:dyDescent="0.3">
      <c r="B56" s="34"/>
      <c r="C56" s="35" t="s">
        <v>71</v>
      </c>
      <c r="D56" s="42">
        <v>5000</v>
      </c>
      <c r="E56" s="35" t="s">
        <v>64</v>
      </c>
    </row>
    <row r="57" spans="2:5" x14ac:dyDescent="0.3">
      <c r="B57" s="34"/>
      <c r="C57" s="35" t="s">
        <v>72</v>
      </c>
      <c r="D57" s="42">
        <f>3200+1600+1000+500</f>
        <v>6300</v>
      </c>
      <c r="E57" s="35" t="s">
        <v>64</v>
      </c>
    </row>
    <row r="58" spans="2:5" x14ac:dyDescent="0.3">
      <c r="B58" s="39"/>
      <c r="C58" s="40" t="s">
        <v>12</v>
      </c>
      <c r="D58" s="44">
        <f>SUM(D54:D57)</f>
        <v>61300</v>
      </c>
      <c r="E58" s="41"/>
    </row>
    <row r="59" spans="2:5" x14ac:dyDescent="0.3">
      <c r="B59" s="88" t="s">
        <v>77</v>
      </c>
      <c r="C59" s="89"/>
      <c r="D59" s="89"/>
      <c r="E59" s="90"/>
    </row>
    <row r="60" spans="2:5" x14ac:dyDescent="0.3">
      <c r="B60" s="58"/>
      <c r="C60" s="59"/>
      <c r="D60" s="59"/>
      <c r="E60" s="60"/>
    </row>
    <row r="61" spans="2:5" ht="37.5" x14ac:dyDescent="0.3">
      <c r="B61" s="34"/>
      <c r="C61" s="35" t="s">
        <v>54</v>
      </c>
      <c r="D61" s="42">
        <v>43800</v>
      </c>
      <c r="E61" s="35" t="s">
        <v>55</v>
      </c>
    </row>
    <row r="62" spans="2:5" ht="37.5" x14ac:dyDescent="0.3">
      <c r="B62" s="34"/>
      <c r="C62" s="43" t="s">
        <v>103</v>
      </c>
      <c r="D62" s="42">
        <v>20000</v>
      </c>
      <c r="E62" s="35" t="s">
        <v>64</v>
      </c>
    </row>
    <row r="63" spans="2:5" ht="37.5" x14ac:dyDescent="0.3">
      <c r="B63" s="34"/>
      <c r="C63" s="43" t="s">
        <v>56</v>
      </c>
      <c r="D63" s="42">
        <v>3000</v>
      </c>
      <c r="E63" s="35" t="s">
        <v>57</v>
      </c>
    </row>
    <row r="64" spans="2:5" x14ac:dyDescent="0.3">
      <c r="B64" s="34"/>
      <c r="C64" s="43" t="s">
        <v>58</v>
      </c>
      <c r="D64" s="42">
        <v>5000</v>
      </c>
      <c r="E64" s="35" t="s">
        <v>24</v>
      </c>
    </row>
    <row r="65" spans="2:5" x14ac:dyDescent="0.3">
      <c r="B65" s="39"/>
      <c r="C65" s="40" t="s">
        <v>12</v>
      </c>
      <c r="D65" s="44">
        <f>D61+D62+D63+D64</f>
        <v>71800</v>
      </c>
      <c r="E65" s="41"/>
    </row>
    <row r="66" spans="2:5" x14ac:dyDescent="0.3">
      <c r="B66" s="88" t="s">
        <v>36</v>
      </c>
      <c r="C66" s="89"/>
      <c r="D66" s="89"/>
      <c r="E66" s="90"/>
    </row>
    <row r="67" spans="2:5" ht="37.5" x14ac:dyDescent="0.3">
      <c r="B67" s="34"/>
      <c r="C67" s="17" t="s">
        <v>84</v>
      </c>
      <c r="D67" s="22">
        <v>106000</v>
      </c>
      <c r="E67" s="35" t="s">
        <v>64</v>
      </c>
    </row>
    <row r="68" spans="2:5" x14ac:dyDescent="0.3">
      <c r="B68" s="34"/>
      <c r="C68" s="17" t="s">
        <v>85</v>
      </c>
      <c r="D68" s="22">
        <v>150000</v>
      </c>
      <c r="E68" s="35" t="s">
        <v>64</v>
      </c>
    </row>
    <row r="69" spans="2:5" x14ac:dyDescent="0.3">
      <c r="B69" s="34"/>
      <c r="C69" s="17" t="s">
        <v>86</v>
      </c>
      <c r="D69" s="22">
        <v>20000</v>
      </c>
      <c r="E69" s="35" t="s">
        <v>64</v>
      </c>
    </row>
    <row r="70" spans="2:5" x14ac:dyDescent="0.3">
      <c r="B70" s="34"/>
      <c r="C70" s="17" t="s">
        <v>87</v>
      </c>
      <c r="D70" s="22">
        <v>582748</v>
      </c>
      <c r="E70" s="35" t="s">
        <v>64</v>
      </c>
    </row>
    <row r="71" spans="2:5" x14ac:dyDescent="0.3">
      <c r="B71" s="39"/>
      <c r="C71" s="40" t="s">
        <v>12</v>
      </c>
      <c r="D71" s="44">
        <f>D67+D68+D69+D70</f>
        <v>858748</v>
      </c>
      <c r="E71" s="41"/>
    </row>
    <row r="72" spans="2:5" x14ac:dyDescent="0.3">
      <c r="E72" s="31"/>
    </row>
    <row r="73" spans="2:5" x14ac:dyDescent="0.3">
      <c r="E73" s="31"/>
    </row>
    <row r="74" spans="2:5" x14ac:dyDescent="0.3">
      <c r="E74" s="31"/>
    </row>
    <row r="75" spans="2:5" x14ac:dyDescent="0.3">
      <c r="E75" s="31"/>
    </row>
    <row r="76" spans="2:5" x14ac:dyDescent="0.3">
      <c r="E76" s="31"/>
    </row>
    <row r="77" spans="2:5" x14ac:dyDescent="0.3">
      <c r="E77" s="31"/>
    </row>
    <row r="78" spans="2:5" x14ac:dyDescent="0.3">
      <c r="E78" s="31"/>
    </row>
    <row r="79" spans="2:5" x14ac:dyDescent="0.3">
      <c r="E79" s="31"/>
    </row>
    <row r="80" spans="2:5" x14ac:dyDescent="0.3">
      <c r="E80" s="31"/>
    </row>
  </sheetData>
  <mergeCells count="10">
    <mergeCell ref="B6:E6"/>
    <mergeCell ref="B22:E22"/>
    <mergeCell ref="B27:E27"/>
    <mergeCell ref="B21:E21"/>
    <mergeCell ref="B66:E66"/>
    <mergeCell ref="B39:E39"/>
    <mergeCell ref="B45:E45"/>
    <mergeCell ref="B59:E59"/>
    <mergeCell ref="B50:E50"/>
    <mergeCell ref="B54:E54"/>
  </mergeCells>
  <pageMargins left="0.70866141732283472" right="0.70866141732283472" top="0.74803149606299213" bottom="0.74803149606299213" header="0.31496062992125984" footer="0.31496062992125984"/>
  <pageSetup paperSize="9" scale="75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смета</vt:lpstr>
      <vt:lpstr>Приложение 1</vt:lpstr>
      <vt:lpstr>Лист3</vt:lpstr>
      <vt:lpstr>смета!Область_печати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User</cp:lastModifiedBy>
  <cp:lastPrinted>2017-11-08T11:58:13Z</cp:lastPrinted>
  <dcterms:created xsi:type="dcterms:W3CDTF">2017-10-18T10:52:01Z</dcterms:created>
  <dcterms:modified xsi:type="dcterms:W3CDTF">2017-11-08T11:58:17Z</dcterms:modified>
</cp:coreProperties>
</file>