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155" windowHeight="774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60" i="1" l="1"/>
  <c r="E59" i="1"/>
  <c r="D59" i="1"/>
  <c r="F59" i="1"/>
  <c r="F54" i="1"/>
  <c r="D54" i="1"/>
  <c r="D40" i="1" l="1"/>
  <c r="D35" i="1"/>
  <c r="E60" i="1"/>
  <c r="F52" i="1"/>
  <c r="D56" i="1"/>
  <c r="F56" i="1" s="1"/>
  <c r="D55" i="1"/>
  <c r="F55" i="1" s="1"/>
  <c r="E34" i="1" l="1"/>
  <c r="E31" i="1"/>
  <c r="D19" i="1" l="1"/>
  <c r="E17" i="1"/>
  <c r="F53" i="1" l="1"/>
  <c r="E53" i="1"/>
  <c r="D51" i="1" l="1"/>
  <c r="D16" i="1" l="1"/>
  <c r="D17" i="1" s="1"/>
  <c r="D58" i="1"/>
  <c r="E24" i="1" l="1"/>
  <c r="F51" i="1" l="1"/>
  <c r="F23" i="1"/>
  <c r="F27" i="1"/>
  <c r="E52" i="1"/>
  <c r="D44" i="1"/>
  <c r="D42" i="1"/>
  <c r="D23" i="1"/>
  <c r="F58" i="1" l="1"/>
  <c r="F57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2" i="1"/>
  <c r="F31" i="1"/>
  <c r="F30" i="1"/>
  <c r="F29" i="1"/>
  <c r="F28" i="1"/>
  <c r="F25" i="1"/>
  <c r="F24" i="1"/>
  <c r="F22" i="1"/>
  <c r="F20" i="1"/>
  <c r="F16" i="1"/>
  <c r="F34" i="1"/>
  <c r="E33" i="1"/>
  <c r="E21" i="1"/>
  <c r="F21" i="1" s="1"/>
  <c r="F19" i="1"/>
  <c r="E18" i="1"/>
  <c r="F18" i="1" s="1"/>
  <c r="D57" i="1"/>
  <c r="D50" i="1"/>
  <c r="F50" i="1" s="1"/>
  <c r="D49" i="1"/>
  <c r="D48" i="1"/>
  <c r="D47" i="1"/>
  <c r="D46" i="1"/>
  <c r="D45" i="1"/>
  <c r="D52" i="1" s="1"/>
  <c r="D41" i="1"/>
  <c r="D39" i="1"/>
  <c r="D38" i="1"/>
  <c r="D37" i="1"/>
  <c r="D36" i="1"/>
  <c r="D32" i="1"/>
  <c r="D30" i="1"/>
  <c r="D29" i="1"/>
  <c r="D28" i="1"/>
  <c r="D27" i="1"/>
  <c r="D25" i="1"/>
  <c r="D22" i="1"/>
  <c r="E26" i="1"/>
  <c r="F33" i="1" l="1"/>
  <c r="F43" i="1" s="1"/>
  <c r="E43" i="1"/>
  <c r="D43" i="1"/>
  <c r="D60" i="1" s="1"/>
  <c r="F17" i="1"/>
  <c r="F26" i="1" s="1"/>
  <c r="D26" i="1"/>
  <c r="F61" i="1" l="1"/>
  <c r="E12" i="1"/>
  <c r="D12" i="1"/>
</calcChain>
</file>

<file path=xl/sharedStrings.xml><?xml version="1.0" encoding="utf-8"?>
<sst xmlns="http://schemas.openxmlformats.org/spreadsheetml/2006/main" count="67" uniqueCount="64">
  <si>
    <t>№ п/п</t>
  </si>
  <si>
    <t>Наименование услуги</t>
  </si>
  <si>
    <t>Доходы</t>
  </si>
  <si>
    <t>Административные расходы</t>
  </si>
  <si>
    <t>Эксплуатация</t>
  </si>
  <si>
    <t>В целях эффективности управления и содержания МКД утвердить:</t>
  </si>
  <si>
    <t>1. Возможность перераспределения денежных средств между статьями расходов.</t>
  </si>
  <si>
    <t>Виды работ</t>
  </si>
  <si>
    <t>Фонд оплаты труда, резерв суммы расходов на оплату отпусков,  компенсаций .</t>
  </si>
  <si>
    <t>Налог с з/п (20,2%)</t>
  </si>
  <si>
    <t>Юридические услуги</t>
  </si>
  <si>
    <t>Банковское обслуживание</t>
  </si>
  <si>
    <t>Госпошлина</t>
  </si>
  <si>
    <t>Питьевая вода для офиса</t>
  </si>
  <si>
    <t>Налог УСН, загр. Окр.среды</t>
  </si>
  <si>
    <t>ИТОГО:</t>
  </si>
  <si>
    <t>Профессиональная подготовка</t>
  </si>
  <si>
    <t>Проверка приборов КИП</t>
  </si>
  <si>
    <t>Страхование лифтов</t>
  </si>
  <si>
    <t>Техническое освидетельствование лифтов</t>
  </si>
  <si>
    <t>Демеркуризация ртутосодержащих ламп</t>
  </si>
  <si>
    <t>Дезинфекция(летний период)</t>
  </si>
  <si>
    <t>Содержание теплового узла</t>
  </si>
  <si>
    <t>Оплата аренды зем.участка</t>
  </si>
  <si>
    <t>Благоустройство, озеленение</t>
  </si>
  <si>
    <t>Очистка территории в зимний период спецтехникой</t>
  </si>
  <si>
    <t>Моющие средства</t>
  </si>
  <si>
    <t>Замена лампочек</t>
  </si>
  <si>
    <t>Газонное удобрение весна-лето 40 кг</t>
  </si>
  <si>
    <t>Газонное удобрение осень 20 кг</t>
  </si>
  <si>
    <t>Хвойное удобрение весна-лето 10 кг</t>
  </si>
  <si>
    <t>Хвойное удобрение осень-зима 5 кг</t>
  </si>
  <si>
    <t>Прочие хозяйственные расходы</t>
  </si>
  <si>
    <t>Непредвиденные аварийные работы</t>
  </si>
  <si>
    <t>Непредвиденные нужды</t>
  </si>
  <si>
    <t xml:space="preserve">Тариф безубыточности              </t>
  </si>
  <si>
    <t>м.п.</t>
  </si>
  <si>
    <t>План в месяц</t>
  </si>
  <si>
    <t>____________</t>
  </si>
  <si>
    <t>ПЛАН на год</t>
  </si>
  <si>
    <t>Площадь помещений собственников для расчета тарифа</t>
  </si>
  <si>
    <t>УТВЕРЖДАЮ</t>
  </si>
  <si>
    <t>Председатель ТСЖ "На Глазкова"</t>
  </si>
  <si>
    <t xml:space="preserve"> ПРОЕКТ СМЕТЫ</t>
  </si>
  <si>
    <t>РАСХОДЫ, всего</t>
  </si>
  <si>
    <t>Обслуживание Программы1с-Бухгалтерия ,ЖКХ,программы СБИС</t>
  </si>
  <si>
    <t>Обслуживание сайта ТСЖ,ГИС</t>
  </si>
  <si>
    <t>Проверка вентканалов</t>
  </si>
  <si>
    <t>Услуги по уборке прилегающей территории</t>
  </si>
  <si>
    <t>Садовый инвентарь</t>
  </si>
  <si>
    <t>ВСЕГО:</t>
  </si>
  <si>
    <t>Содержание общего имушества</t>
  </si>
  <si>
    <t>Прочие доходы</t>
  </si>
  <si>
    <t>ТО подъезной магистрали  домофона  ООО "Домофон-Сервис"</t>
  </si>
  <si>
    <t>Аварийное обслуживание-договор ООО "Уютный город"</t>
  </si>
  <si>
    <t>Автоматическая противопожарная защита-договор с ООО"Пласт-Сервис"</t>
  </si>
  <si>
    <t>Обслуживание видеонаблюдения и автом. шлагбаума</t>
  </si>
  <si>
    <t>"       "_______________2018 г</t>
  </si>
  <si>
    <t>Сверхнормативные объемы  по электроэнергии</t>
  </si>
  <si>
    <t>Офисные расходы (канцелярские расходы, услуги связи,почтовые  расходы, заправка картриджа, замена системного блока и прочее)</t>
  </si>
  <si>
    <t xml:space="preserve">ожидаемых поступлений и расходования денежных средств  на 2017-2018  год             </t>
  </si>
  <si>
    <t>Ремонт фасада</t>
  </si>
  <si>
    <t xml:space="preserve">Замена  приборов учета по ХВС </t>
  </si>
  <si>
    <t>Дополнительная установка видеокамер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</si>
</sst>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85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Fill="1"/>
    <xf numFmtId="0" fontId="3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/>
    <xf numFmtId="0" fontId="0" fillId="0" borderId="0" xfId="0" applyAlignment="1">
      <alignment horizontal="center"/>
    </xf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1" fillId="0" borderId="0" xfId="0" applyNumberFormat="1" applyFont="1" applyFill="1" applyBorder="1" applyAlignment="1">
      <alignment horizontal="center" wrapText="1"/>
    </xf>
    <xf numFmtId="0" fontId="13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2" fontId="5" fillId="0" borderId="6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8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0" fillId="0" borderId="0" xfId="0" applyAlignment="1"/>
    <xf numFmtId="0" fontId="1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46" workbookViewId="0">
      <selection activeCell="F61" sqref="F61"/>
    </sheetView>
  </sheetViews>
  <sheetFormatPr defaultRowHeight="12.75" x14ac:dyDescent="0.2"/>
  <cols>
    <col min="1" max="1" width="5.140625" customWidth="1"/>
    <col min="2" max="2" width="6.85546875" customWidth="1"/>
    <col min="3" max="3" width="34.5703125" customWidth="1"/>
    <col min="4" max="4" width="11.28515625" customWidth="1"/>
    <col min="5" max="6" width="13.85546875" customWidth="1"/>
  </cols>
  <sheetData>
    <row r="1" spans="1:7" x14ac:dyDescent="0.2">
      <c r="D1" s="24"/>
      <c r="E1" s="81" t="s">
        <v>41</v>
      </c>
      <c r="F1" s="81"/>
    </row>
    <row r="2" spans="1:7" x14ac:dyDescent="0.2">
      <c r="D2" s="82" t="s">
        <v>42</v>
      </c>
      <c r="E2" s="82"/>
      <c r="F2" s="82"/>
    </row>
    <row r="3" spans="1:7" x14ac:dyDescent="0.2">
      <c r="D3" s="25" t="s">
        <v>36</v>
      </c>
      <c r="E3" s="39" t="s">
        <v>38</v>
      </c>
      <c r="F3" s="39"/>
    </row>
    <row r="4" spans="1:7" x14ac:dyDescent="0.2">
      <c r="E4" s="83" t="s">
        <v>57</v>
      </c>
      <c r="F4" s="83"/>
    </row>
    <row r="5" spans="1:7" x14ac:dyDescent="0.2">
      <c r="E5" s="40"/>
      <c r="F5" s="40"/>
    </row>
    <row r="6" spans="1:7" ht="13.5" customHeight="1" x14ac:dyDescent="0.2">
      <c r="A6" s="84" t="s">
        <v>43</v>
      </c>
      <c r="B6" s="84"/>
      <c r="C6" s="84"/>
      <c r="D6" s="84"/>
      <c r="E6" s="84"/>
      <c r="F6" s="84"/>
    </row>
    <row r="7" spans="1:7" ht="14.25" x14ac:dyDescent="0.2">
      <c r="A7" s="84" t="s">
        <v>60</v>
      </c>
      <c r="B7" s="84"/>
      <c r="C7" s="84"/>
      <c r="D7" s="84"/>
      <c r="E7" s="84"/>
      <c r="F7" s="84"/>
    </row>
    <row r="8" spans="1:7" x14ac:dyDescent="0.2">
      <c r="A8" s="1"/>
      <c r="B8" s="9"/>
      <c r="C8" s="9"/>
      <c r="D8" s="9"/>
      <c r="E8" s="9"/>
      <c r="F8" s="1"/>
    </row>
    <row r="9" spans="1:7" ht="60" x14ac:dyDescent="0.2">
      <c r="A9" s="2" t="s">
        <v>0</v>
      </c>
      <c r="B9" s="10" t="s">
        <v>1</v>
      </c>
      <c r="C9" s="2" t="s">
        <v>7</v>
      </c>
      <c r="D9" s="2" t="s">
        <v>37</v>
      </c>
      <c r="E9" s="3" t="s">
        <v>39</v>
      </c>
      <c r="F9" s="2" t="s">
        <v>40</v>
      </c>
    </row>
    <row r="10" spans="1:7" x14ac:dyDescent="0.2">
      <c r="A10" s="2"/>
      <c r="B10" s="10"/>
      <c r="C10" s="2"/>
      <c r="D10" s="2"/>
      <c r="E10" s="3"/>
      <c r="F10" s="44">
        <v>17744</v>
      </c>
      <c r="G10">
        <v>12</v>
      </c>
    </row>
    <row r="11" spans="1:7" x14ac:dyDescent="0.2">
      <c r="A11" s="3">
        <v>1</v>
      </c>
      <c r="B11" s="11">
        <v>2</v>
      </c>
      <c r="C11" s="3">
        <v>3</v>
      </c>
      <c r="D11" s="3"/>
      <c r="E11" s="3">
        <v>4</v>
      </c>
      <c r="F11" s="3">
        <v>5</v>
      </c>
      <c r="G11" s="52"/>
    </row>
    <row r="12" spans="1:7" x14ac:dyDescent="0.2">
      <c r="A12" s="3">
        <v>1</v>
      </c>
      <c r="B12" s="12" t="s">
        <v>2</v>
      </c>
      <c r="C12" s="15" t="s">
        <v>51</v>
      </c>
      <c r="D12" s="26">
        <f>D60</f>
        <v>371432.39583333337</v>
      </c>
      <c r="E12" s="37">
        <f>E60</f>
        <v>4457188.71</v>
      </c>
      <c r="F12" s="26"/>
    </row>
    <row r="13" spans="1:7" x14ac:dyDescent="0.2">
      <c r="A13" s="3">
        <v>2</v>
      </c>
      <c r="B13" s="54" t="s">
        <v>52</v>
      </c>
      <c r="D13" s="27"/>
      <c r="E13" s="32"/>
      <c r="F13" s="45"/>
    </row>
    <row r="14" spans="1:7" x14ac:dyDescent="0.2">
      <c r="A14" s="4">
        <v>3</v>
      </c>
      <c r="B14" s="54" t="s">
        <v>44</v>
      </c>
      <c r="D14" s="27"/>
      <c r="E14" s="32"/>
      <c r="F14" s="45"/>
    </row>
    <row r="15" spans="1:7" x14ac:dyDescent="0.2">
      <c r="A15" s="64"/>
      <c r="B15" s="54"/>
      <c r="D15" s="27"/>
      <c r="E15" s="32"/>
      <c r="F15" s="45"/>
    </row>
    <row r="16" spans="1:7" ht="24" x14ac:dyDescent="0.2">
      <c r="A16" s="5">
        <v>4</v>
      </c>
      <c r="B16" s="75" t="s">
        <v>3</v>
      </c>
      <c r="C16" s="16" t="s">
        <v>8</v>
      </c>
      <c r="D16" s="28">
        <f>E16/G10</f>
        <v>139208.33333333334</v>
      </c>
      <c r="E16" s="28">
        <v>1670500</v>
      </c>
      <c r="F16" s="46">
        <f>E16/F10/G10</f>
        <v>7.8453749624286147</v>
      </c>
    </row>
    <row r="17" spans="1:6" x14ac:dyDescent="0.2">
      <c r="A17" s="5">
        <v>5</v>
      </c>
      <c r="B17" s="76"/>
      <c r="C17" s="16" t="s">
        <v>9</v>
      </c>
      <c r="D17" s="28">
        <f>D16*20.2%</f>
        <v>28120.083333333332</v>
      </c>
      <c r="E17" s="28">
        <f>E16*20.2%</f>
        <v>337441</v>
      </c>
      <c r="F17" s="46">
        <f>E17/F10/G10</f>
        <v>1.5847657424105801</v>
      </c>
    </row>
    <row r="18" spans="1:6" x14ac:dyDescent="0.2">
      <c r="A18" s="5">
        <v>6</v>
      </c>
      <c r="B18" s="76"/>
      <c r="C18" s="16" t="s">
        <v>10</v>
      </c>
      <c r="D18" s="28">
        <v>7000</v>
      </c>
      <c r="E18" s="28">
        <f>D18*G10</f>
        <v>84000</v>
      </c>
      <c r="F18" s="46">
        <f>E18/F10/G10</f>
        <v>0.39449954914337243</v>
      </c>
    </row>
    <row r="19" spans="1:6" x14ac:dyDescent="0.2">
      <c r="A19" s="5">
        <v>7</v>
      </c>
      <c r="B19" s="76"/>
      <c r="C19" s="16" t="s">
        <v>11</v>
      </c>
      <c r="D19" s="28">
        <f>E19/12</f>
        <v>4166.666666666667</v>
      </c>
      <c r="E19" s="28">
        <v>50000</v>
      </c>
      <c r="F19" s="47">
        <f>E19/F10/G10</f>
        <v>0.23482116020438834</v>
      </c>
    </row>
    <row r="20" spans="1:6" ht="24" x14ac:dyDescent="0.2">
      <c r="A20" s="5">
        <v>8</v>
      </c>
      <c r="B20" s="76"/>
      <c r="C20" s="17" t="s">
        <v>45</v>
      </c>
      <c r="D20" s="29">
        <v>3291.67</v>
      </c>
      <c r="E20" s="29">
        <v>39500</v>
      </c>
      <c r="F20" s="48">
        <f>E20/F10/G10</f>
        <v>0.18550871656146681</v>
      </c>
    </row>
    <row r="21" spans="1:6" x14ac:dyDescent="0.2">
      <c r="A21" s="5">
        <v>9</v>
      </c>
      <c r="B21" s="76"/>
      <c r="C21" s="17" t="s">
        <v>12</v>
      </c>
      <c r="D21" s="29">
        <v>833.33</v>
      </c>
      <c r="E21" s="29">
        <f>D21*G10</f>
        <v>9999.9600000000009</v>
      </c>
      <c r="F21" s="46">
        <f>E21/F10/G10</f>
        <v>4.6964044183949505E-2</v>
      </c>
    </row>
    <row r="22" spans="1:6" ht="48" x14ac:dyDescent="0.2">
      <c r="A22" s="5">
        <v>10</v>
      </c>
      <c r="B22" s="76"/>
      <c r="C22" s="16" t="s">
        <v>59</v>
      </c>
      <c r="D22" s="28">
        <f>E22/G10</f>
        <v>9250</v>
      </c>
      <c r="E22" s="28">
        <v>111000</v>
      </c>
      <c r="F22" s="46">
        <f>E22/F10/G10</f>
        <v>0.52130297565374206</v>
      </c>
    </row>
    <row r="23" spans="1:6" x14ac:dyDescent="0.2">
      <c r="A23" s="6">
        <v>11</v>
      </c>
      <c r="B23" s="76"/>
      <c r="C23" s="63" t="s">
        <v>46</v>
      </c>
      <c r="D23" s="28">
        <f>E23/G10</f>
        <v>4808</v>
      </c>
      <c r="E23" s="28">
        <v>57696</v>
      </c>
      <c r="F23" s="46">
        <f>E23/F10/G10</f>
        <v>0.27096483318304782</v>
      </c>
    </row>
    <row r="24" spans="1:6" x14ac:dyDescent="0.2">
      <c r="A24" s="6">
        <v>12</v>
      </c>
      <c r="B24" s="76"/>
      <c r="C24" s="18" t="s">
        <v>13</v>
      </c>
      <c r="D24" s="30">
        <v>390</v>
      </c>
      <c r="E24" s="30">
        <f>D24*G10</f>
        <v>4680</v>
      </c>
      <c r="F24" s="49">
        <f>E24/F10/G10</f>
        <v>2.1979260595130751E-2</v>
      </c>
    </row>
    <row r="25" spans="1:6" x14ac:dyDescent="0.2">
      <c r="A25" s="6">
        <v>17</v>
      </c>
      <c r="B25" s="76"/>
      <c r="C25" s="19" t="s">
        <v>14</v>
      </c>
      <c r="D25" s="31">
        <f>E25/G10</f>
        <v>5833.333333333333</v>
      </c>
      <c r="E25" s="31">
        <v>70000</v>
      </c>
      <c r="F25" s="49">
        <f>E25/F10/G10</f>
        <v>0.32874962428614368</v>
      </c>
    </row>
    <row r="26" spans="1:6" x14ac:dyDescent="0.2">
      <c r="A26" s="6">
        <v>18</v>
      </c>
      <c r="B26" s="77"/>
      <c r="C26" s="20" t="s">
        <v>15</v>
      </c>
      <c r="D26" s="32">
        <f>SUM(D16:D25)</f>
        <v>202901.41666666669</v>
      </c>
      <c r="E26" s="32">
        <f>SUM(E16:E25)</f>
        <v>2434816.96</v>
      </c>
      <c r="F26" s="45">
        <f>SUM(F16:F25)</f>
        <v>11.434930868650435</v>
      </c>
    </row>
    <row r="27" spans="1:6" x14ac:dyDescent="0.2">
      <c r="A27" s="3">
        <v>19</v>
      </c>
      <c r="B27" s="78" t="s">
        <v>4</v>
      </c>
      <c r="C27" s="17" t="s">
        <v>16</v>
      </c>
      <c r="D27" s="33">
        <f>E27/G10</f>
        <v>666.66666666666663</v>
      </c>
      <c r="E27" s="29">
        <v>8000</v>
      </c>
      <c r="F27" s="45">
        <f>E27/F10/G10</f>
        <v>3.7571385632702133E-2</v>
      </c>
    </row>
    <row r="28" spans="1:6" x14ac:dyDescent="0.2">
      <c r="A28" s="3">
        <v>20</v>
      </c>
      <c r="B28" s="79"/>
      <c r="C28" s="16" t="s">
        <v>17</v>
      </c>
      <c r="D28" s="34">
        <f>E28/G10</f>
        <v>833.33333333333337</v>
      </c>
      <c r="E28" s="28">
        <v>10000</v>
      </c>
      <c r="F28" s="45">
        <f>E28/F10/G10</f>
        <v>4.6964232040877664E-2</v>
      </c>
    </row>
    <row r="29" spans="1:6" x14ac:dyDescent="0.2">
      <c r="A29" s="3">
        <v>21</v>
      </c>
      <c r="B29" s="80"/>
      <c r="C29" s="16" t="s">
        <v>18</v>
      </c>
      <c r="D29" s="34">
        <f>E29/G10</f>
        <v>100</v>
      </c>
      <c r="E29" s="28">
        <v>1200</v>
      </c>
      <c r="F29" s="45">
        <f>E29/F10/G10</f>
        <v>5.6357078449053195E-3</v>
      </c>
    </row>
    <row r="30" spans="1:6" x14ac:dyDescent="0.2">
      <c r="A30" s="3">
        <v>22</v>
      </c>
      <c r="B30" s="80"/>
      <c r="C30" s="16" t="s">
        <v>19</v>
      </c>
      <c r="D30" s="34">
        <f>E30/12</f>
        <v>834.16666666666663</v>
      </c>
      <c r="E30" s="28">
        <v>10010</v>
      </c>
      <c r="F30" s="45">
        <f>E30/F10/G10</f>
        <v>4.7011196272918547E-2</v>
      </c>
    </row>
    <row r="31" spans="1:6" ht="24" x14ac:dyDescent="0.2">
      <c r="A31" s="3">
        <v>23</v>
      </c>
      <c r="B31" s="80"/>
      <c r="C31" s="16" t="s">
        <v>55</v>
      </c>
      <c r="D31" s="28">
        <v>11024</v>
      </c>
      <c r="E31" s="28">
        <f>D31*G10</f>
        <v>132288</v>
      </c>
      <c r="F31" s="45">
        <f>E31/F10/G10</f>
        <v>0.62128043282236256</v>
      </c>
    </row>
    <row r="32" spans="1:6" x14ac:dyDescent="0.2">
      <c r="A32" s="3">
        <v>24</v>
      </c>
      <c r="B32" s="80"/>
      <c r="C32" s="16" t="s">
        <v>47</v>
      </c>
      <c r="D32" s="28">
        <f>E32/G40</f>
        <v>416.66666666666669</v>
      </c>
      <c r="E32" s="28">
        <v>5000</v>
      </c>
      <c r="F32" s="45">
        <f>E32/F10/G10</f>
        <v>2.3482116020438832E-2</v>
      </c>
    </row>
    <row r="33" spans="1:7" x14ac:dyDescent="0.2">
      <c r="A33" s="3">
        <v>25</v>
      </c>
      <c r="B33" s="80"/>
      <c r="C33" s="16" t="s">
        <v>48</v>
      </c>
      <c r="D33" s="28">
        <v>40000</v>
      </c>
      <c r="E33" s="29">
        <f>D33*12</f>
        <v>480000</v>
      </c>
      <c r="F33" s="45">
        <f>E33/F10/G10</f>
        <v>2.254283137962128</v>
      </c>
    </row>
    <row r="34" spans="1:7" ht="24" x14ac:dyDescent="0.2">
      <c r="A34" s="3">
        <v>26</v>
      </c>
      <c r="B34" s="80"/>
      <c r="C34" s="16" t="s">
        <v>53</v>
      </c>
      <c r="D34" s="28">
        <v>3650</v>
      </c>
      <c r="E34" s="29">
        <f>D34*G40</f>
        <v>43800</v>
      </c>
      <c r="F34" s="45">
        <f>E34/F10/G10</f>
        <v>0.20570333633904417</v>
      </c>
    </row>
    <row r="35" spans="1:7" ht="30.75" customHeight="1" x14ac:dyDescent="0.2">
      <c r="A35" s="3">
        <v>27</v>
      </c>
      <c r="B35" s="80"/>
      <c r="C35" s="62" t="s">
        <v>56</v>
      </c>
      <c r="D35" s="28">
        <f>E35/G40</f>
        <v>1666.6666666666667</v>
      </c>
      <c r="E35" s="28">
        <v>20000</v>
      </c>
      <c r="F35" s="45">
        <f>E35/F10/G10</f>
        <v>9.3928464081755328E-2</v>
      </c>
    </row>
    <row r="36" spans="1:7" x14ac:dyDescent="0.2">
      <c r="A36" s="3">
        <v>28</v>
      </c>
      <c r="B36" s="80"/>
      <c r="C36" s="16" t="s">
        <v>20</v>
      </c>
      <c r="D36" s="28">
        <f>E36/G40</f>
        <v>250</v>
      </c>
      <c r="E36" s="28">
        <v>3000</v>
      </c>
      <c r="F36" s="45">
        <f>E36/F10/G10</f>
        <v>1.4089269612263299E-2</v>
      </c>
    </row>
    <row r="37" spans="1:7" x14ac:dyDescent="0.2">
      <c r="A37" s="3">
        <v>29</v>
      </c>
      <c r="B37" s="80"/>
      <c r="C37" s="16" t="s">
        <v>21</v>
      </c>
      <c r="D37" s="28">
        <f>E37/G40</f>
        <v>416.66666666666669</v>
      </c>
      <c r="E37" s="29">
        <v>5000</v>
      </c>
      <c r="F37" s="45">
        <f>E37/F10/G10</f>
        <v>2.3482116020438832E-2</v>
      </c>
    </row>
    <row r="38" spans="1:7" ht="24" x14ac:dyDescent="0.2">
      <c r="A38" s="3">
        <v>30</v>
      </c>
      <c r="B38" s="80"/>
      <c r="C38" s="16" t="s">
        <v>54</v>
      </c>
      <c r="D38" s="28">
        <f>E38/G40</f>
        <v>1250</v>
      </c>
      <c r="E38" s="29">
        <v>15000</v>
      </c>
      <c r="F38" s="45">
        <f>E38/F10/G10</f>
        <v>7.0446348061316499E-2</v>
      </c>
    </row>
    <row r="39" spans="1:7" x14ac:dyDescent="0.2">
      <c r="A39" s="3">
        <v>31</v>
      </c>
      <c r="B39" s="80"/>
      <c r="C39" s="16" t="s">
        <v>22</v>
      </c>
      <c r="D39" s="34">
        <f>E39/G40</f>
        <v>3333.3333333333335</v>
      </c>
      <c r="E39" s="29">
        <v>40000</v>
      </c>
      <c r="F39" s="45">
        <f>E39/F10/G10</f>
        <v>0.18785692816351066</v>
      </c>
    </row>
    <row r="40" spans="1:7" x14ac:dyDescent="0.2">
      <c r="A40" s="3">
        <v>32</v>
      </c>
      <c r="B40" s="80"/>
      <c r="C40" s="16" t="s">
        <v>23</v>
      </c>
      <c r="D40" s="34">
        <f>E40/G40</f>
        <v>17147.8125</v>
      </c>
      <c r="E40" s="28">
        <v>205773.75</v>
      </c>
      <c r="F40" s="45">
        <f>E40/F10/G10</f>
        <v>0.96640061429215507</v>
      </c>
      <c r="G40">
        <v>12</v>
      </c>
    </row>
    <row r="41" spans="1:7" x14ac:dyDescent="0.2">
      <c r="A41" s="3">
        <v>33</v>
      </c>
      <c r="B41" s="80"/>
      <c r="C41" s="16" t="s">
        <v>24</v>
      </c>
      <c r="D41" s="34">
        <f>E41/G40</f>
        <v>4166.666666666667</v>
      </c>
      <c r="E41" s="29">
        <v>50000</v>
      </c>
      <c r="F41" s="45">
        <f>E41/F10/G10</f>
        <v>0.23482116020438834</v>
      </c>
    </row>
    <row r="42" spans="1:7" ht="25.5" customHeight="1" x14ac:dyDescent="0.2">
      <c r="A42" s="3">
        <v>34</v>
      </c>
      <c r="B42" s="80"/>
      <c r="C42" s="16" t="s">
        <v>25</v>
      </c>
      <c r="D42" s="34">
        <f>E42/G40</f>
        <v>1250</v>
      </c>
      <c r="E42" s="33">
        <v>15000</v>
      </c>
      <c r="F42" s="58">
        <f>E42/F10/G10</f>
        <v>7.0446348061316499E-2</v>
      </c>
    </row>
    <row r="43" spans="1:7" ht="25.5" customHeight="1" x14ac:dyDescent="0.2">
      <c r="A43" s="3">
        <v>35</v>
      </c>
      <c r="B43" s="80"/>
      <c r="C43" s="20" t="s">
        <v>15</v>
      </c>
      <c r="D43" s="35">
        <f>SUM(D27:D42)</f>
        <v>87005.979166666672</v>
      </c>
      <c r="E43" s="59">
        <f>SUM(E27:E42)</f>
        <v>1044071.75</v>
      </c>
      <c r="F43" s="58">
        <f>SUM(F27:F42)</f>
        <v>4.9034027934325222</v>
      </c>
    </row>
    <row r="44" spans="1:7" x14ac:dyDescent="0.2">
      <c r="A44" s="3">
        <v>36</v>
      </c>
      <c r="B44" s="80"/>
      <c r="C44" s="56" t="s">
        <v>26</v>
      </c>
      <c r="D44" s="36">
        <f>E44/12</f>
        <v>2500</v>
      </c>
      <c r="E44" s="36">
        <v>30000</v>
      </c>
      <c r="F44" s="36">
        <f>E44/F10/G10</f>
        <v>0.140892696122633</v>
      </c>
    </row>
    <row r="45" spans="1:7" x14ac:dyDescent="0.2">
      <c r="A45" s="3">
        <v>37</v>
      </c>
      <c r="B45" s="80"/>
      <c r="C45" s="16" t="s">
        <v>27</v>
      </c>
      <c r="D45" s="34">
        <f>E45/G10</f>
        <v>1750</v>
      </c>
      <c r="E45" s="28">
        <v>21000</v>
      </c>
      <c r="F45" s="46">
        <f>E45/F10/G10</f>
        <v>9.8624887285843107E-2</v>
      </c>
    </row>
    <row r="46" spans="1:7" x14ac:dyDescent="0.2">
      <c r="A46" s="3">
        <v>38</v>
      </c>
      <c r="B46" s="80"/>
      <c r="C46" s="55" t="s">
        <v>49</v>
      </c>
      <c r="D46" s="34">
        <f t="shared" ref="D46:D50" si="0">E46/12</f>
        <v>416.66666666666669</v>
      </c>
      <c r="E46" s="28">
        <v>5000</v>
      </c>
      <c r="F46" s="46">
        <f>E46/F10/G10</f>
        <v>2.3482116020438832E-2</v>
      </c>
    </row>
    <row r="47" spans="1:7" x14ac:dyDescent="0.2">
      <c r="A47" s="3">
        <v>39</v>
      </c>
      <c r="B47" s="80"/>
      <c r="C47" s="55" t="s">
        <v>28</v>
      </c>
      <c r="D47" s="34">
        <f t="shared" si="0"/>
        <v>266.66666666666669</v>
      </c>
      <c r="E47" s="28">
        <v>3200</v>
      </c>
      <c r="F47" s="46">
        <f>E47/F10/G10</f>
        <v>1.5028554253080854E-2</v>
      </c>
    </row>
    <row r="48" spans="1:7" x14ac:dyDescent="0.2">
      <c r="A48" s="3">
        <v>40</v>
      </c>
      <c r="B48" s="80"/>
      <c r="C48" s="55" t="s">
        <v>29</v>
      </c>
      <c r="D48" s="34">
        <f t="shared" si="0"/>
        <v>133.33333333333334</v>
      </c>
      <c r="E48" s="28">
        <v>1600</v>
      </c>
      <c r="F48" s="46">
        <f>E48/F10/G10</f>
        <v>7.5142771265404272E-3</v>
      </c>
    </row>
    <row r="49" spans="1:17" x14ac:dyDescent="0.2">
      <c r="A49" s="3">
        <v>41</v>
      </c>
      <c r="B49" s="80"/>
      <c r="C49" s="55" t="s">
        <v>30</v>
      </c>
      <c r="D49" s="34">
        <f t="shared" si="0"/>
        <v>83.333333333333329</v>
      </c>
      <c r="E49" s="28">
        <v>1000</v>
      </c>
      <c r="F49" s="50">
        <f>E49/F10/G10</f>
        <v>4.6964232040877666E-3</v>
      </c>
    </row>
    <row r="50" spans="1:17" x14ac:dyDescent="0.2">
      <c r="A50" s="3">
        <v>42</v>
      </c>
      <c r="B50" s="80"/>
      <c r="C50" s="55" t="s">
        <v>31</v>
      </c>
      <c r="D50" s="34">
        <f t="shared" si="0"/>
        <v>41.666666666666664</v>
      </c>
      <c r="E50" s="28">
        <v>500</v>
      </c>
      <c r="F50" s="50">
        <f>D50/F10</f>
        <v>2.3482116020438833E-3</v>
      </c>
    </row>
    <row r="51" spans="1:17" x14ac:dyDescent="0.2">
      <c r="A51" s="3">
        <v>43</v>
      </c>
      <c r="B51" s="80"/>
      <c r="C51" s="55" t="s">
        <v>32</v>
      </c>
      <c r="D51" s="34">
        <f>E51/G40</f>
        <v>8333.3333333333339</v>
      </c>
      <c r="E51" s="28">
        <v>100000</v>
      </c>
      <c r="F51" s="36">
        <f>E51/F10/G10</f>
        <v>0.46964232040877668</v>
      </c>
    </row>
    <row r="52" spans="1:17" x14ac:dyDescent="0.2">
      <c r="A52" s="3">
        <v>44</v>
      </c>
      <c r="B52" s="80"/>
      <c r="C52" s="60" t="s">
        <v>15</v>
      </c>
      <c r="D52" s="35">
        <f>SUM(D44:D51)</f>
        <v>13525</v>
      </c>
      <c r="E52" s="32">
        <f>SUM(E44:E51)</f>
        <v>162300</v>
      </c>
      <c r="F52" s="61">
        <f>SUM(F44:F51)</f>
        <v>0.76222948602344454</v>
      </c>
    </row>
    <row r="53" spans="1:17" ht="24" x14ac:dyDescent="0.2">
      <c r="A53" s="69">
        <v>45</v>
      </c>
      <c r="B53" s="80"/>
      <c r="C53" s="56" t="s">
        <v>58</v>
      </c>
      <c r="D53" s="70">
        <v>8000</v>
      </c>
      <c r="E53" s="70">
        <f>D53*G40</f>
        <v>96000</v>
      </c>
      <c r="F53" s="68">
        <f>D53/F10</f>
        <v>0.45085662759242562</v>
      </c>
    </row>
    <row r="54" spans="1:17" x14ac:dyDescent="0.2">
      <c r="A54" s="69">
        <v>46</v>
      </c>
      <c r="B54" s="80"/>
      <c r="C54" s="16" t="s">
        <v>63</v>
      </c>
      <c r="D54" s="70">
        <f>E54/G40</f>
        <v>12500</v>
      </c>
      <c r="E54" s="70">
        <v>150000</v>
      </c>
      <c r="F54" s="68">
        <f>D54/F10</f>
        <v>0.70446348061316499</v>
      </c>
    </row>
    <row r="55" spans="1:17" x14ac:dyDescent="0.2">
      <c r="A55" s="69">
        <v>47</v>
      </c>
      <c r="B55" s="80"/>
      <c r="C55" s="16" t="s">
        <v>61</v>
      </c>
      <c r="D55" s="70">
        <f>E55/G40</f>
        <v>29166.666666666668</v>
      </c>
      <c r="E55" s="70">
        <v>350000</v>
      </c>
      <c r="F55" s="68">
        <f>D55/F10</f>
        <v>1.6437481214307184</v>
      </c>
    </row>
    <row r="56" spans="1:17" s="72" customFormat="1" x14ac:dyDescent="0.2">
      <c r="A56" s="3">
        <v>48</v>
      </c>
      <c r="B56" s="80"/>
      <c r="C56" s="16" t="s">
        <v>62</v>
      </c>
      <c r="D56" s="34">
        <f>E56/G40</f>
        <v>1666.6666666666667</v>
      </c>
      <c r="E56" s="34">
        <v>20000</v>
      </c>
      <c r="F56" s="36">
        <f>D56/F10</f>
        <v>9.3928464081755342E-2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71">
        <v>49</v>
      </c>
      <c r="B57" s="80"/>
      <c r="C57" s="73" t="s">
        <v>33</v>
      </c>
      <c r="D57" s="65">
        <f>E57/12</f>
        <v>8333.3333333333339</v>
      </c>
      <c r="E57" s="66">
        <v>100000</v>
      </c>
      <c r="F57" s="74">
        <f>E57/F10/G10</f>
        <v>0.46964232040877668</v>
      </c>
      <c r="H57" s="53"/>
    </row>
    <row r="58" spans="1:17" x14ac:dyDescent="0.2">
      <c r="A58" s="3">
        <v>50</v>
      </c>
      <c r="B58" s="80"/>
      <c r="C58" s="16" t="s">
        <v>34</v>
      </c>
      <c r="D58" s="28">
        <f>E58/G40</f>
        <v>8333.3333333333339</v>
      </c>
      <c r="E58" s="28">
        <v>100000</v>
      </c>
      <c r="F58" s="30">
        <f>E58/F10/G10</f>
        <v>0.46964232040877668</v>
      </c>
    </row>
    <row r="59" spans="1:17" x14ac:dyDescent="0.2">
      <c r="A59" s="3">
        <v>51</v>
      </c>
      <c r="B59" s="67"/>
      <c r="C59" s="20" t="s">
        <v>15</v>
      </c>
      <c r="D59" s="32">
        <f>D53+D54+D55+D56+D57+D58</f>
        <v>68000</v>
      </c>
      <c r="E59" s="32">
        <f>E53+E54+E55+E56+E57+E58</f>
        <v>816000</v>
      </c>
      <c r="F59" s="37">
        <f>F53+F54+F55+F56+F57+F58</f>
        <v>3.8322813345356179</v>
      </c>
    </row>
    <row r="60" spans="1:17" x14ac:dyDescent="0.2">
      <c r="A60" s="3">
        <v>52</v>
      </c>
      <c r="B60" s="57"/>
      <c r="C60" s="20" t="s">
        <v>50</v>
      </c>
      <c r="D60" s="32">
        <f>D26+D43+D52+D59</f>
        <v>371432.39583333337</v>
      </c>
      <c r="E60" s="32">
        <f>E26+E43+E52+E59</f>
        <v>4457188.71</v>
      </c>
      <c r="F60" s="37">
        <f>F26+F43+F52+F59</f>
        <v>20.932844482642018</v>
      </c>
    </row>
    <row r="61" spans="1:17" x14ac:dyDescent="0.2">
      <c r="A61" s="3">
        <v>53</v>
      </c>
      <c r="B61" s="12"/>
      <c r="C61" s="20" t="s">
        <v>35</v>
      </c>
      <c r="D61" s="27"/>
      <c r="E61" s="32"/>
      <c r="F61" s="45">
        <f>F60</f>
        <v>20.932844482642018</v>
      </c>
    </row>
    <row r="62" spans="1:17" x14ac:dyDescent="0.2">
      <c r="A62" s="7"/>
      <c r="B62" s="13"/>
      <c r="C62" s="21"/>
      <c r="D62" s="38"/>
      <c r="E62" s="41"/>
      <c r="F62" s="51"/>
    </row>
    <row r="63" spans="1:17" ht="13.5" x14ac:dyDescent="0.25">
      <c r="A63" s="1"/>
      <c r="B63" s="14" t="s">
        <v>5</v>
      </c>
      <c r="C63" s="22"/>
      <c r="D63" s="22"/>
      <c r="E63" s="42"/>
      <c r="F63" s="1"/>
    </row>
    <row r="64" spans="1:17" ht="13.5" x14ac:dyDescent="0.25">
      <c r="A64" s="1"/>
      <c r="B64" s="14" t="s">
        <v>6</v>
      </c>
      <c r="C64" s="23"/>
      <c r="D64" s="23"/>
      <c r="E64" s="43"/>
      <c r="F64" s="9"/>
    </row>
    <row r="65" spans="1:1" x14ac:dyDescent="0.2">
      <c r="A65" s="8"/>
    </row>
  </sheetData>
  <mergeCells count="7">
    <mergeCell ref="B16:B26"/>
    <mergeCell ref="B27:B58"/>
    <mergeCell ref="E1:F1"/>
    <mergeCell ref="D2:F2"/>
    <mergeCell ref="E4:F4"/>
    <mergeCell ref="A6:F6"/>
    <mergeCell ref="A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2017-08-28T10:16:33Z</cp:lastPrinted>
  <dcterms:created xsi:type="dcterms:W3CDTF">2016-09-21T11:25:00Z</dcterms:created>
  <dcterms:modified xsi:type="dcterms:W3CDTF">2017-08-28T10:16:35Z</dcterms:modified>
</cp:coreProperties>
</file>